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ухгалтер\OneDrive\Desktop\"/>
    </mc:Choice>
  </mc:AlternateContent>
  <bookViews>
    <workbookView xWindow="0" yWindow="0" windowWidth="23040" windowHeight="9072"/>
  </bookViews>
  <sheets>
    <sheet name="Звіт" sheetId="1" r:id="rId1"/>
  </sheets>
  <definedNames>
    <definedName name="_xlnm._FilterDatabase" localSheetId="0" hidden="1">Звіт!$A$2:$AB$2</definedName>
  </definedNames>
  <calcPr calcId="162913"/>
</workbook>
</file>

<file path=xl/calcChain.xml><?xml version="1.0" encoding="utf-8"?>
<calcChain xmlns="http://schemas.openxmlformats.org/spreadsheetml/2006/main">
  <c r="B47" i="1" l="1"/>
  <c r="A47" i="1"/>
  <c r="B46" i="1"/>
  <c r="A46" i="1"/>
  <c r="B45" i="1"/>
  <c r="A45" i="1"/>
  <c r="B44" i="1"/>
  <c r="A44" i="1"/>
  <c r="B43" i="1"/>
  <c r="A43" i="1"/>
  <c r="B42" i="1"/>
  <c r="A42" i="1"/>
  <c r="B41" i="1"/>
  <c r="A41" i="1"/>
  <c r="B40" i="1"/>
  <c r="A40" i="1"/>
  <c r="B39" i="1"/>
  <c r="A39" i="1"/>
  <c r="B38" i="1"/>
  <c r="A38" i="1"/>
  <c r="B37" i="1"/>
  <c r="A37" i="1"/>
  <c r="B36" i="1"/>
  <c r="A36" i="1"/>
  <c r="B35" i="1"/>
  <c r="A35" i="1"/>
  <c r="B34" i="1"/>
  <c r="A34" i="1"/>
  <c r="B33" i="1"/>
  <c r="A33" i="1"/>
  <c r="B32" i="1"/>
  <c r="A32" i="1"/>
  <c r="B31" i="1"/>
  <c r="A31" i="1"/>
  <c r="B30" i="1"/>
  <c r="A30" i="1"/>
  <c r="B29" i="1"/>
  <c r="A29" i="1"/>
  <c r="B28" i="1"/>
  <c r="A28" i="1"/>
  <c r="B27" i="1"/>
  <c r="A27" i="1"/>
  <c r="B26" i="1"/>
  <c r="A26" i="1"/>
  <c r="B25" i="1"/>
  <c r="A25" i="1"/>
  <c r="B24" i="1"/>
  <c r="A24" i="1"/>
  <c r="B23" i="1"/>
  <c r="A23" i="1"/>
  <c r="B22" i="1"/>
  <c r="A22" i="1"/>
  <c r="B21" i="1"/>
  <c r="A21" i="1"/>
  <c r="B20" i="1"/>
  <c r="A20" i="1"/>
  <c r="B19" i="1"/>
  <c r="A19" i="1"/>
  <c r="B18" i="1"/>
  <c r="A18" i="1"/>
  <c r="B17" i="1"/>
  <c r="A17" i="1"/>
  <c r="B16" i="1"/>
  <c r="A16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A8" i="1"/>
  <c r="B7" i="1"/>
  <c r="A7" i="1"/>
  <c r="B6" i="1"/>
  <c r="A6" i="1"/>
  <c r="B5" i="1"/>
  <c r="A5" i="1"/>
  <c r="B4" i="1"/>
  <c r="A4" i="1"/>
  <c r="B3" i="1"/>
  <c r="A3" i="1"/>
</calcChain>
</file>

<file path=xl/sharedStrings.xml><?xml version="1.0" encoding="utf-8"?>
<sst xmlns="http://schemas.openxmlformats.org/spreadsheetml/2006/main" count="828" uniqueCount="177">
  <si>
    <t>Звіт</t>
  </si>
  <si>
    <t>Номер закупівлі Prozorro</t>
  </si>
  <si>
    <t>Номер договору Prozorro</t>
  </si>
  <si>
    <t>Номер договору</t>
  </si>
  <si>
    <t>Статус договору</t>
  </si>
  <si>
    <t>Дата дії договору з</t>
  </si>
  <si>
    <t>Дата дії договору до</t>
  </si>
  <si>
    <t>Предмет закупівлі</t>
  </si>
  <si>
    <t>Організатор</t>
  </si>
  <si>
    <t>Код ЄДРПОУ організатора</t>
  </si>
  <si>
    <t>Адреса організатора (юридична)</t>
  </si>
  <si>
    <t>ПІБ</t>
  </si>
  <si>
    <t>Контактний номер телефону</t>
  </si>
  <si>
    <t>E-mail</t>
  </si>
  <si>
    <t>Учасник</t>
  </si>
  <si>
    <t>Код ЄДРПОУ учасника</t>
  </si>
  <si>
    <t>Дата підпису</t>
  </si>
  <si>
    <t>Дата останніх змін</t>
  </si>
  <si>
    <t>Початкова сума (грн.)</t>
  </si>
  <si>
    <t>Сума (грн.)</t>
  </si>
  <si>
    <t>Класифікатор</t>
  </si>
  <si>
    <t>Кількість</t>
  </si>
  <si>
    <t>Од. вим.</t>
  </si>
  <si>
    <t>Умови оплати</t>
  </si>
  <si>
    <t>Дата поставки з</t>
  </si>
  <si>
    <t>Дата поставки до</t>
  </si>
  <si>
    <t>Адреса поставки</t>
  </si>
  <si>
    <t>Наявність додаткових угод</t>
  </si>
  <si>
    <t>Причина укладення дод. угод</t>
  </si>
  <si>
    <t>1</t>
  </si>
  <si>
    <t>Діє</t>
  </si>
  <si>
    <t>Департамент економіки, інвестиційної діяльності та регіональної політики  Волинської ОДА</t>
  </si>
  <si>
    <t>43564564</t>
  </si>
  <si>
    <t>МАЙДАН КИЇВСЬКИЙ, будинок 9</t>
  </si>
  <si>
    <t>50310000-1 Технічне обслуговування і ремонт офісної техніки</t>
  </si>
  <si>
    <t>послуга</t>
  </si>
  <si>
    <t/>
  </si>
  <si>
    <t>Ні</t>
  </si>
  <si>
    <t>штука</t>
  </si>
  <si>
    <t>30230000-0 Комп’ютерне обладнання</t>
  </si>
  <si>
    <t>2</t>
  </si>
  <si>
    <t>3</t>
  </si>
  <si>
    <t>6</t>
  </si>
  <si>
    <t>8</t>
  </si>
  <si>
    <t>ФОП Пундор Наталія Олександрівна</t>
  </si>
  <si>
    <t>2265417783</t>
  </si>
  <si>
    <t>30190000-7 Офісне устаткування та приладдя різне</t>
  </si>
  <si>
    <t>10</t>
  </si>
  <si>
    <t>22150000-6 Брошури</t>
  </si>
  <si>
    <t>72260000-5 Послуги, пов’язані з програмним забезпеченням</t>
  </si>
  <si>
    <t>ФОП Колесник Ірина Дмитрівна</t>
  </si>
  <si>
    <t>2541304364</t>
  </si>
  <si>
    <t>ФОП Кунцик О.А.</t>
  </si>
  <si>
    <t>3203905946</t>
  </si>
  <si>
    <t>39</t>
  </si>
  <si>
    <t>Комп'ютерне обладнання</t>
  </si>
  <si>
    <t>36</t>
  </si>
  <si>
    <t>38</t>
  </si>
  <si>
    <t>52</t>
  </si>
  <si>
    <t>18530000-3 Подарунки та нагороди</t>
  </si>
  <si>
    <t>39290000-1 Фурнітура різна</t>
  </si>
  <si>
    <t>39220000-0 Кухонне приладдя, товари для дому та господарства і приладдя для закладів громадського харчування</t>
  </si>
  <si>
    <t>ФОП Мерчук Тетяна Миколаївна</t>
  </si>
  <si>
    <t>2551103260</t>
  </si>
  <si>
    <t>39510000-0 Вироби домашнього текстилю</t>
  </si>
  <si>
    <t>ТОВ "ДЖЕНЕРАЛ ТРАНС"</t>
  </si>
  <si>
    <t>44573082</t>
  </si>
  <si>
    <t>Лісова Юлія Леонідівна</t>
  </si>
  <si>
    <t>380503785004</t>
  </si>
  <si>
    <t>Lssova2012@gmail.com</t>
  </si>
  <si>
    <t>ФОП Тригуб Наталія Володимирівна</t>
  </si>
  <si>
    <t>3139718560</t>
  </si>
  <si>
    <t>30197630-1 Папір для друку</t>
  </si>
  <si>
    <t>72261000-2 Послуги з обслуговування програмного забезпечення</t>
  </si>
  <si>
    <t>ФІЗИЧНА ОСОБА-ПІДПРИЄМЕЦЬ ЗАВАДСЬКИЙ АНДРІЙ АНАТОЛІЙОВИЧ</t>
  </si>
  <si>
    <t>2972304611</t>
  </si>
  <si>
    <t>43027, Україна, Волинська область, Луцьк, МАЙДАН КИЇВСЬКИЙ, будинок 9</t>
  </si>
  <si>
    <t>14</t>
  </si>
  <si>
    <t>Послуги з поточного ремонту та технічного обслуговування комп'ютерної техніки</t>
  </si>
  <si>
    <t>26</t>
  </si>
  <si>
    <t>ТОВАРИСТВО З ОБМЕЖЕНОЮ ВІДПОВІДАЛЬНІСТЮ "ЗАХІДКОМУНПРОЕКТ"</t>
  </si>
  <si>
    <t>40521596</t>
  </si>
  <si>
    <t>71320000-7 Послуги з інженерного проектування</t>
  </si>
  <si>
    <t>ТОВАРИСТВО З ОБМЕЖЕНОЮ ВІДПОВІДАЛЬНІСТЮ "РЕДАКЦІЯ ОБЛАСНОЇ ГРОМАДСЬКО-ПОЛІТИЧНОЇ ГАЗЕТИ "ВОЛИНСЬКА Г</t>
  </si>
  <si>
    <t>21733250</t>
  </si>
  <si>
    <t>79820000-8 Послуги, пов’язані з друком</t>
  </si>
  <si>
    <t>23</t>
  </si>
  <si>
    <t>ФОП Дащук Юлія Євгеніївна</t>
  </si>
  <si>
    <t>3261917860</t>
  </si>
  <si>
    <t>55520000-1 Кейтерингові послуги</t>
  </si>
  <si>
    <t>25</t>
  </si>
  <si>
    <t>Забезпечення та організація кейтерингу на 30 осіб 55520000-1 Кейтерингові послуги</t>
  </si>
  <si>
    <t>30</t>
  </si>
  <si>
    <t>29</t>
  </si>
  <si>
    <t>31</t>
  </si>
  <si>
    <t>ФОП Петринка О.Я.</t>
  </si>
  <si>
    <t>3196108514</t>
  </si>
  <si>
    <t>32</t>
  </si>
  <si>
    <t>Приватне акціонерне товариство “Центр комп’ютерних технологій “ІнфоПлюс”</t>
  </si>
  <si>
    <t>16400836</t>
  </si>
  <si>
    <t>ФОП Янішевський Андрій Сергійович</t>
  </si>
  <si>
    <t>3041711850</t>
  </si>
  <si>
    <t>Послуги з ремонту та технічного обслуговування комп'ютерної техніки</t>
  </si>
  <si>
    <t>34</t>
  </si>
  <si>
    <t>03/24</t>
  </si>
  <si>
    <t>Сувенірна продукція (термоси 70 шт, магніт вініловий 7*10 см. 250 шт. з нанесення логотипу)</t>
  </si>
  <si>
    <t>Марчук Юлія Леонідівна</t>
  </si>
  <si>
    <t>Канцелярське приладдя (Папка реєстратор, мишка)</t>
  </si>
  <si>
    <t>413/2023-МР</t>
  </si>
  <si>
    <t>Послугу з адміністрування (обслуговування) програмного забезпечення, та право користування аналітично-інформаційною системою  ”Місцеві бюджети рівня розпорядника бюджетних коштів”</t>
  </si>
  <si>
    <t>ТОВ Неоком 21</t>
  </si>
  <si>
    <t>35082658</t>
  </si>
  <si>
    <t>Папір А4 80гр. Maestro Standart</t>
  </si>
  <si>
    <t>4С/61</t>
  </si>
  <si>
    <t>Консультативні послуги з питань інформатизації, супроводження ліцензійного програмного забезпечення "СОНАТА" для формування електронної звітності</t>
  </si>
  <si>
    <t>ФОП Осійчук Тамара Олександрівна</t>
  </si>
  <si>
    <t>1945519306</t>
  </si>
  <si>
    <t>Забезпечення та організація кейтерингу на 30 осіб</t>
  </si>
  <si>
    <t>9</t>
  </si>
  <si>
    <t>пачка</t>
  </si>
  <si>
    <t>11</t>
  </si>
  <si>
    <t>Папір кол Maestro А4 80/м2</t>
  </si>
  <si>
    <t>13</t>
  </si>
  <si>
    <t>Брошура</t>
  </si>
  <si>
    <t>ФОП Шевчук Ольга Миколаївна</t>
  </si>
  <si>
    <t>2958107706</t>
  </si>
  <si>
    <t>12</t>
  </si>
  <si>
    <t>Послуги з розміщення інформації в засобах масової інформації</t>
  </si>
  <si>
    <t>Ручки брендовані</t>
  </si>
  <si>
    <t>22460000-2 Рекламні матеріали, каталоги товарів та посібники</t>
  </si>
  <si>
    <t>ВЛМ3087</t>
  </si>
  <si>
    <t>Послуги з адміністрування, обслуговування програмного забезпечення</t>
  </si>
  <si>
    <t>Інформаційно-консультативні послуги щодо вебсайту, що знаходиться у мережі Інтернет за адресою https://invest.volyn.ua</t>
  </si>
  <si>
    <t>Продукція, призначена для проведення протокольних заходів (брошура "Інвестиційний паспорт")</t>
  </si>
  <si>
    <t>ФОП Єфімова Д. П.</t>
  </si>
  <si>
    <t>3778210306</t>
  </si>
  <si>
    <t>39294100-0 Інформаційна та рекламна продукція</t>
  </si>
  <si>
    <t>23/08/24</t>
  </si>
  <si>
    <t>Килимок туристичний</t>
  </si>
  <si>
    <t>39530000-6 Килимові покриття, килимки та килими</t>
  </si>
  <si>
    <t>22/08/24</t>
  </si>
  <si>
    <t>плед флісовий</t>
  </si>
  <si>
    <t>26/08/24</t>
  </si>
  <si>
    <t>календар бамбуковий</t>
  </si>
  <si>
    <t>30199792-8 Календарі</t>
  </si>
  <si>
    <t>27/08/24</t>
  </si>
  <si>
    <t>прапорці настільні та підставки металеві</t>
  </si>
  <si>
    <t>25/08/24</t>
  </si>
  <si>
    <t>парасоля</t>
  </si>
  <si>
    <t>ручка чорна</t>
  </si>
  <si>
    <t>21/08/24</t>
  </si>
  <si>
    <t>термочашка</t>
  </si>
  <si>
    <t>Кейтерингові послуги (забезпечення та організація кейтерингу на 30 осіб)</t>
  </si>
  <si>
    <t>Брелок</t>
  </si>
  <si>
    <t>28</t>
  </si>
  <si>
    <t>Послуги з забезпечення та організації кейтерингу на 30 осіб</t>
  </si>
  <si>
    <t>Папір "Zoom" А4, 80г/м2, 500 арк</t>
  </si>
  <si>
    <t>Скоригування пректно-кошторисної документації на Поточний ремонт (облаштування вхідної групи) музею Волинської ікони в м. Луцьку по вул. Ярощука, 5 Волинської області</t>
  </si>
  <si>
    <t>417/2024-МР</t>
  </si>
  <si>
    <t>Послуги з адміністрування (обслуговування) програмного забезпечення аналітично-інформаційною системою "Місцеві бюджети рівня розпорядника бюджетних коштів"</t>
  </si>
  <si>
    <t>644/2024</t>
  </si>
  <si>
    <t>Послуги, пов'язані з програмним забезпеченням (технічна підтримка програмного забезпечення АСКОД у складі "Єдиної автоматизованої системи електронного документообігу Волинської області"</t>
  </si>
  <si>
    <t>106.08.08</t>
  </si>
  <si>
    <t>Комплексне страхування майна та відповідальності</t>
  </si>
  <si>
    <t>АТ "АТ СГ ТАС"</t>
  </si>
  <si>
    <t>30115243</t>
  </si>
  <si>
    <t>66515200-5 Послуги зі страхування майна</t>
  </si>
  <si>
    <t>33</t>
  </si>
  <si>
    <t>Брошура «Інвестиційний паспорт» Розмір: Квадрат, 210x210 мм, Обкладинка:4 сторінки (1 аркуш),  Внутрішній блок: 48 сторінок</t>
  </si>
  <si>
    <t>41</t>
  </si>
  <si>
    <t>Офісні меблі</t>
  </si>
  <si>
    <t>ФОП Капелюшко О. Я.</t>
  </si>
  <si>
    <t>3384701127</t>
  </si>
  <si>
    <t>39130000-2 Офісні меблі</t>
  </si>
  <si>
    <t>40</t>
  </si>
  <si>
    <t>ФОП Варшик Ольга Миколаївна</t>
  </si>
  <si>
    <t>3118807405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</si>
</sst>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#,###,###,##0.00"/>
    <numFmt numFmtId="165" formatCode="#,##0.######"/>
  </numFmts>
  <fonts count="4" x14ac:knownFonts="1">
    <font>
      <sz val="11"/>
      <name val="Calibri"/>
    </font>
    <font>
      <sz val="20"/>
      <name val="Calibri"/>
    </font>
    <font>
      <sz val="12"/>
      <name val="Calibri"/>
    </font>
    <font>
      <u/>
      <sz val="12"/>
      <color rgb="FF0563C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AEBD7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 applyProtection="1"/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Border="1" applyAlignment="1" applyProtection="1">
      <alignment vertical="center" wrapText="1"/>
    </xf>
    <xf numFmtId="0" fontId="2" fillId="0" borderId="2" xfId="0" applyNumberFormat="1" applyFont="1" applyBorder="1" applyAlignment="1" applyProtection="1">
      <alignment vertical="center" wrapText="1"/>
    </xf>
    <xf numFmtId="14" fontId="2" fillId="0" borderId="2" xfId="0" applyNumberFormat="1" applyFont="1" applyBorder="1" applyAlignment="1" applyProtection="1">
      <alignment vertical="center" wrapText="1"/>
    </xf>
    <xf numFmtId="164" fontId="2" fillId="0" borderId="2" xfId="0" applyNumberFormat="1" applyFont="1" applyBorder="1" applyAlignment="1" applyProtection="1">
      <alignment vertical="center" wrapText="1"/>
    </xf>
    <xf numFmtId="165" fontId="2" fillId="0" borderId="2" xfId="0" applyNumberFormat="1" applyFont="1" applyBorder="1" applyAlignment="1" applyProtection="1">
      <alignment vertical="center" wrapText="1"/>
    </xf>
    <xf numFmtId="0" fontId="1" fillId="0" borderId="0" xfId="0" applyNumberFormat="1" applyFont="1" applyAlignment="1" applyProtection="1">
      <alignment horizontal="center" vertical="center"/>
    </xf>
    <xf numFmtId="0" fontId="0" fillId="0" borderId="0" xfId="0" applyNumberFormat="1" applyFo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7"/>
  <sheetViews>
    <sheetView tabSelected="1" workbookViewId="0">
      <pane ySplit="2" topLeftCell="A3" activePane="bottomLeft" state="frozen"/>
      <selection pane="bottomLeft" activeCell="B53" sqref="B53"/>
    </sheetView>
  </sheetViews>
  <sheetFormatPr defaultRowHeight="14.4" x14ac:dyDescent="0.3"/>
  <cols>
    <col min="1" max="2" width="30" customWidth="1"/>
    <col min="3" max="4" width="15" customWidth="1"/>
    <col min="5" max="6" width="18" customWidth="1"/>
    <col min="7" max="8" width="50" customWidth="1"/>
    <col min="9" max="9" width="25" customWidth="1"/>
    <col min="10" max="11" width="50" customWidth="1"/>
    <col min="12" max="13" width="25" customWidth="1"/>
    <col min="14" max="14" width="50" customWidth="1"/>
    <col min="15" max="15" width="25" customWidth="1"/>
    <col min="16" max="17" width="18" customWidth="1"/>
    <col min="18" max="19" width="15" customWidth="1"/>
    <col min="20" max="20" width="40" customWidth="1"/>
    <col min="21" max="21" width="15" customWidth="1"/>
    <col min="22" max="22" width="10" customWidth="1"/>
    <col min="23" max="23" width="40" customWidth="1"/>
    <col min="24" max="25" width="18" customWidth="1"/>
    <col min="26" max="26" width="50" customWidth="1"/>
    <col min="27" max="27" width="25" customWidth="1"/>
    <col min="28" max="28" width="50" customWidth="1"/>
  </cols>
  <sheetData>
    <row r="1" spans="1:28" ht="60" customHeight="1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60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</row>
    <row r="3" spans="1:28" ht="31.2" x14ac:dyDescent="0.3">
      <c r="A3" s="2" t="str">
        <f>HYPERLINK("https://prozorro.gov.ua/uk/tender/UA-2024-03-04-003446-a/","UA-2024-03-04-003446-a")</f>
        <v>UA-2024-03-04-003446-a</v>
      </c>
      <c r="B3" s="2" t="str">
        <f>HYPERLINK("https://smarttender.biz/publichni-zakupivli-prozorro-dogovory/19457131/","UA-2024-03-04-003446-a-b1")</f>
        <v>UA-2024-03-04-003446-a-b1</v>
      </c>
      <c r="C3" s="3" t="s">
        <v>40</v>
      </c>
      <c r="D3" s="3" t="s">
        <v>30</v>
      </c>
      <c r="E3" s="4">
        <v>45348</v>
      </c>
      <c r="F3" s="4">
        <v>45657</v>
      </c>
      <c r="G3" s="3" t="s">
        <v>91</v>
      </c>
      <c r="H3" s="3" t="s">
        <v>31</v>
      </c>
      <c r="I3" s="3" t="s">
        <v>32</v>
      </c>
      <c r="J3" s="3" t="s">
        <v>33</v>
      </c>
      <c r="K3" s="3" t="s">
        <v>67</v>
      </c>
      <c r="L3" s="3" t="s">
        <v>68</v>
      </c>
      <c r="M3" s="3" t="s">
        <v>69</v>
      </c>
      <c r="N3" s="3" t="s">
        <v>87</v>
      </c>
      <c r="O3" s="3" t="s">
        <v>88</v>
      </c>
      <c r="P3" s="4">
        <v>45348</v>
      </c>
      <c r="Q3" s="4">
        <v>45355</v>
      </c>
      <c r="R3" s="5">
        <v>12750</v>
      </c>
      <c r="S3" s="5">
        <v>12750</v>
      </c>
      <c r="T3" s="3" t="s">
        <v>89</v>
      </c>
      <c r="U3" s="5">
        <v>1</v>
      </c>
      <c r="V3" s="3" t="s">
        <v>35</v>
      </c>
      <c r="W3" s="3" t="s">
        <v>36</v>
      </c>
      <c r="X3" s="4">
        <v>45349</v>
      </c>
      <c r="Y3" s="4">
        <v>45349</v>
      </c>
      <c r="Z3" s="3" t="s">
        <v>76</v>
      </c>
      <c r="AA3" s="3" t="s">
        <v>37</v>
      </c>
      <c r="AB3" s="3" t="s">
        <v>36</v>
      </c>
    </row>
    <row r="4" spans="1:28" ht="31.2" x14ac:dyDescent="0.3">
      <c r="A4" s="2" t="str">
        <f>HYPERLINK("https://prozorro.gov.ua/uk/tender/UA-2024-03-15-009218-a/","UA-2024-03-15-009218-a")</f>
        <v>UA-2024-03-15-009218-a</v>
      </c>
      <c r="B4" s="2" t="str">
        <f>HYPERLINK("https://smarttender.biz/publichni-zakupivli-prozorro-dogovory/19578525/","UA-2024-03-15-009218-a-b1")</f>
        <v>UA-2024-03-15-009218-a-b1</v>
      </c>
      <c r="C4" s="3" t="s">
        <v>41</v>
      </c>
      <c r="D4" s="3" t="s">
        <v>30</v>
      </c>
      <c r="E4" s="4">
        <v>45356</v>
      </c>
      <c r="F4" s="4">
        <v>45657</v>
      </c>
      <c r="G4" s="3" t="s">
        <v>78</v>
      </c>
      <c r="H4" s="3" t="s">
        <v>31</v>
      </c>
      <c r="I4" s="3" t="s">
        <v>32</v>
      </c>
      <c r="J4" s="3" t="s">
        <v>33</v>
      </c>
      <c r="K4" s="3" t="s">
        <v>67</v>
      </c>
      <c r="L4" s="3" t="s">
        <v>68</v>
      </c>
      <c r="M4" s="3" t="s">
        <v>69</v>
      </c>
      <c r="N4" s="3" t="s">
        <v>74</v>
      </c>
      <c r="O4" s="3" t="s">
        <v>75</v>
      </c>
      <c r="P4" s="4">
        <v>45356</v>
      </c>
      <c r="Q4" s="4">
        <v>45366</v>
      </c>
      <c r="R4" s="5">
        <v>4500</v>
      </c>
      <c r="S4" s="5">
        <v>4500</v>
      </c>
      <c r="T4" s="3" t="s">
        <v>34</v>
      </c>
      <c r="U4" s="5">
        <v>1</v>
      </c>
      <c r="V4" s="3" t="s">
        <v>35</v>
      </c>
      <c r="W4" s="3" t="s">
        <v>36</v>
      </c>
      <c r="X4" s="4">
        <v>45356</v>
      </c>
      <c r="Y4" s="4">
        <v>45657</v>
      </c>
      <c r="Z4" s="3" t="s">
        <v>76</v>
      </c>
      <c r="AA4" s="3" t="s">
        <v>37</v>
      </c>
      <c r="AB4" s="3" t="s">
        <v>36</v>
      </c>
    </row>
    <row r="5" spans="1:28" ht="31.2" x14ac:dyDescent="0.3">
      <c r="A5" s="2" t="str">
        <f>HYPERLINK("https://prozorro.gov.ua/uk/tender/UA-2024-05-24-000439-a/","UA-2024-05-24-000439-a")</f>
        <v>UA-2024-05-24-000439-a</v>
      </c>
      <c r="B5" s="2" t="str">
        <f>HYPERLINK("https://smarttender.biz/publichni-zakupivli-prozorro-dogovory/20590195/","UA-2024-05-24-000439-a-a1")</f>
        <v>UA-2024-05-24-000439-a-a1</v>
      </c>
      <c r="C5" s="3" t="s">
        <v>104</v>
      </c>
      <c r="D5" s="3" t="s">
        <v>30</v>
      </c>
      <c r="E5" s="4">
        <v>45390</v>
      </c>
      <c r="F5" s="4">
        <v>45657</v>
      </c>
      <c r="G5" s="3" t="s">
        <v>105</v>
      </c>
      <c r="H5" s="3" t="s">
        <v>31</v>
      </c>
      <c r="I5" s="3" t="s">
        <v>32</v>
      </c>
      <c r="J5" s="3" t="s">
        <v>33</v>
      </c>
      <c r="K5" s="3" t="s">
        <v>106</v>
      </c>
      <c r="L5" s="3" t="s">
        <v>68</v>
      </c>
      <c r="M5" s="3" t="s">
        <v>69</v>
      </c>
      <c r="N5" s="3" t="s">
        <v>62</v>
      </c>
      <c r="O5" s="3" t="s">
        <v>63</v>
      </c>
      <c r="P5" s="4">
        <v>45390</v>
      </c>
      <c r="Q5" s="4">
        <v>45436</v>
      </c>
      <c r="R5" s="5">
        <v>34765</v>
      </c>
      <c r="S5" s="5">
        <v>34765</v>
      </c>
      <c r="T5" s="3" t="s">
        <v>59</v>
      </c>
      <c r="U5" s="5">
        <v>320</v>
      </c>
      <c r="V5" s="3" t="s">
        <v>38</v>
      </c>
      <c r="W5" s="3" t="s">
        <v>36</v>
      </c>
      <c r="X5" s="4">
        <v>45390</v>
      </c>
      <c r="Y5" s="4">
        <v>45657</v>
      </c>
      <c r="Z5" s="3" t="s">
        <v>76</v>
      </c>
      <c r="AA5" s="3" t="s">
        <v>37</v>
      </c>
      <c r="AB5" s="3" t="s">
        <v>36</v>
      </c>
    </row>
    <row r="6" spans="1:28" ht="31.2" x14ac:dyDescent="0.3">
      <c r="A6" s="2" t="str">
        <f>HYPERLINK("https://prozorro.gov.ua/uk/tender/UA-2024-05-28-004873-a/","UA-2024-05-28-004873-a")</f>
        <v>UA-2024-05-28-004873-a</v>
      </c>
      <c r="B6" s="2" t="str">
        <f>HYPERLINK("https://smarttender.biz/publichni-zakupivli-prozorro-dogovory/20619708/","UA-2024-05-28-004873-a-a1")</f>
        <v>UA-2024-05-28-004873-a-a1</v>
      </c>
      <c r="C6" s="3" t="s">
        <v>29</v>
      </c>
      <c r="D6" s="3" t="s">
        <v>30</v>
      </c>
      <c r="E6" s="4">
        <v>45330</v>
      </c>
      <c r="F6" s="4">
        <v>45657</v>
      </c>
      <c r="G6" s="3" t="s">
        <v>107</v>
      </c>
      <c r="H6" s="3" t="s">
        <v>31</v>
      </c>
      <c r="I6" s="3" t="s">
        <v>32</v>
      </c>
      <c r="J6" s="3" t="s">
        <v>33</v>
      </c>
      <c r="K6" s="3" t="s">
        <v>106</v>
      </c>
      <c r="L6" s="3" t="s">
        <v>68</v>
      </c>
      <c r="M6" s="3" t="s">
        <v>69</v>
      </c>
      <c r="N6" s="3" t="s">
        <v>70</v>
      </c>
      <c r="O6" s="3" t="s">
        <v>71</v>
      </c>
      <c r="P6" s="4">
        <v>45330</v>
      </c>
      <c r="Q6" s="4">
        <v>45440</v>
      </c>
      <c r="R6" s="6">
        <v>1235.94</v>
      </c>
      <c r="S6" s="6">
        <v>1235.94</v>
      </c>
      <c r="T6" s="3" t="s">
        <v>46</v>
      </c>
      <c r="U6" s="5">
        <v>13</v>
      </c>
      <c r="V6" s="3" t="s">
        <v>38</v>
      </c>
      <c r="W6" s="3" t="s">
        <v>36</v>
      </c>
      <c r="X6" s="4">
        <v>45330</v>
      </c>
      <c r="Y6" s="4">
        <v>45657</v>
      </c>
      <c r="Z6" s="3" t="s">
        <v>76</v>
      </c>
      <c r="AA6" s="3" t="s">
        <v>37</v>
      </c>
      <c r="AB6" s="3" t="s">
        <v>36</v>
      </c>
    </row>
    <row r="7" spans="1:28" ht="78" x14ac:dyDescent="0.3">
      <c r="A7" s="2" t="str">
        <f>HYPERLINK("https://prozorro.gov.ua/uk/tender/UA-2024-05-28-005074-a/","UA-2024-05-28-005074-a")</f>
        <v>UA-2024-05-28-005074-a</v>
      </c>
      <c r="B7" s="2" t="str">
        <f>HYPERLINK("https://smarttender.biz/publichni-zakupivli-prozorro-dogovory/20619906/","UA-2024-05-28-005074-a-b1")</f>
        <v>UA-2024-05-28-005074-a-b1</v>
      </c>
      <c r="C7" s="3" t="s">
        <v>108</v>
      </c>
      <c r="D7" s="3" t="s">
        <v>30</v>
      </c>
      <c r="E7" s="4">
        <v>45399</v>
      </c>
      <c r="F7" s="4">
        <v>45657</v>
      </c>
      <c r="G7" s="3" t="s">
        <v>109</v>
      </c>
      <c r="H7" s="3" t="s">
        <v>31</v>
      </c>
      <c r="I7" s="3" t="s">
        <v>32</v>
      </c>
      <c r="J7" s="3" t="s">
        <v>33</v>
      </c>
      <c r="K7" s="3" t="s">
        <v>106</v>
      </c>
      <c r="L7" s="3" t="s">
        <v>68</v>
      </c>
      <c r="M7" s="3" t="s">
        <v>69</v>
      </c>
      <c r="N7" s="3" t="s">
        <v>110</v>
      </c>
      <c r="O7" s="3" t="s">
        <v>111</v>
      </c>
      <c r="P7" s="4">
        <v>45399</v>
      </c>
      <c r="Q7" s="4">
        <v>45440</v>
      </c>
      <c r="R7" s="5">
        <v>3420</v>
      </c>
      <c r="S7" s="5">
        <v>3420</v>
      </c>
      <c r="T7" s="3" t="s">
        <v>49</v>
      </c>
      <c r="U7" s="5">
        <v>1</v>
      </c>
      <c r="V7" s="3" t="s">
        <v>35</v>
      </c>
      <c r="W7" s="3" t="s">
        <v>36</v>
      </c>
      <c r="X7" s="4">
        <v>45399</v>
      </c>
      <c r="Y7" s="4">
        <v>45657</v>
      </c>
      <c r="Z7" s="3" t="s">
        <v>76</v>
      </c>
      <c r="AA7" s="3" t="s">
        <v>37</v>
      </c>
      <c r="AB7" s="3" t="s">
        <v>36</v>
      </c>
    </row>
    <row r="8" spans="1:28" ht="31.2" x14ac:dyDescent="0.3">
      <c r="A8" s="2" t="str">
        <f>HYPERLINK("https://prozorro.gov.ua/uk/tender/UA-2024-05-28-005133-a/","UA-2024-05-28-005133-a")</f>
        <v>UA-2024-05-28-005133-a</v>
      </c>
      <c r="B8" s="2" t="str">
        <f>HYPERLINK("https://smarttender.biz/publichni-zakupivli-prozorro-dogovory/20619962/","UA-2024-05-28-005133-a-c1")</f>
        <v>UA-2024-05-28-005133-a-c1</v>
      </c>
      <c r="C8" s="3" t="s">
        <v>42</v>
      </c>
      <c r="D8" s="3" t="s">
        <v>30</v>
      </c>
      <c r="E8" s="4">
        <v>45401</v>
      </c>
      <c r="F8" s="4">
        <v>45657</v>
      </c>
      <c r="G8" s="3" t="s">
        <v>112</v>
      </c>
      <c r="H8" s="3" t="s">
        <v>31</v>
      </c>
      <c r="I8" s="3" t="s">
        <v>32</v>
      </c>
      <c r="J8" s="3" t="s">
        <v>33</v>
      </c>
      <c r="K8" s="3" t="s">
        <v>106</v>
      </c>
      <c r="L8" s="3" t="s">
        <v>68</v>
      </c>
      <c r="M8" s="3" t="s">
        <v>69</v>
      </c>
      <c r="N8" s="3" t="s">
        <v>70</v>
      </c>
      <c r="O8" s="3" t="s">
        <v>71</v>
      </c>
      <c r="P8" s="4">
        <v>45401</v>
      </c>
      <c r="Q8" s="4">
        <v>45440</v>
      </c>
      <c r="R8" s="5">
        <v>7695</v>
      </c>
      <c r="S8" s="5">
        <v>7695</v>
      </c>
      <c r="T8" s="3" t="s">
        <v>72</v>
      </c>
      <c r="U8" s="5">
        <v>45</v>
      </c>
      <c r="V8" s="3" t="s">
        <v>38</v>
      </c>
      <c r="W8" s="3" t="s">
        <v>36</v>
      </c>
      <c r="X8" s="4">
        <v>45401</v>
      </c>
      <c r="Y8" s="4">
        <v>45657</v>
      </c>
      <c r="Z8" s="3" t="s">
        <v>76</v>
      </c>
      <c r="AA8" s="3" t="s">
        <v>37</v>
      </c>
      <c r="AB8" s="3" t="s">
        <v>36</v>
      </c>
    </row>
    <row r="9" spans="1:28" ht="62.4" x14ac:dyDescent="0.3">
      <c r="A9" s="2" t="str">
        <f>HYPERLINK("https://prozorro.gov.ua/uk/tender/UA-2024-05-28-005276-a/","UA-2024-05-28-005276-a")</f>
        <v>UA-2024-05-28-005276-a</v>
      </c>
      <c r="B9" s="2" t="str">
        <f>HYPERLINK("https://smarttender.biz/publichni-zakupivli-prozorro-dogovory/20620092/","UA-2024-05-28-005276-a-b1")</f>
        <v>UA-2024-05-28-005276-a-b1</v>
      </c>
      <c r="C9" s="3" t="s">
        <v>113</v>
      </c>
      <c r="D9" s="3" t="s">
        <v>30</v>
      </c>
      <c r="E9" s="4">
        <v>45401</v>
      </c>
      <c r="F9" s="4">
        <v>45657</v>
      </c>
      <c r="G9" s="3" t="s">
        <v>114</v>
      </c>
      <c r="H9" s="3" t="s">
        <v>31</v>
      </c>
      <c r="I9" s="3" t="s">
        <v>32</v>
      </c>
      <c r="J9" s="3" t="s">
        <v>33</v>
      </c>
      <c r="K9" s="3" t="s">
        <v>106</v>
      </c>
      <c r="L9" s="3" t="s">
        <v>68</v>
      </c>
      <c r="M9" s="3" t="s">
        <v>69</v>
      </c>
      <c r="N9" s="3" t="s">
        <v>115</v>
      </c>
      <c r="O9" s="3" t="s">
        <v>116</v>
      </c>
      <c r="P9" s="4">
        <v>45401</v>
      </c>
      <c r="Q9" s="4">
        <v>45440</v>
      </c>
      <c r="R9" s="5">
        <v>1390</v>
      </c>
      <c r="S9" s="5">
        <v>1390</v>
      </c>
      <c r="T9" s="3" t="s">
        <v>49</v>
      </c>
      <c r="U9" s="5">
        <v>1</v>
      </c>
      <c r="V9" s="3" t="s">
        <v>35</v>
      </c>
      <c r="W9" s="3" t="s">
        <v>36</v>
      </c>
      <c r="X9" s="4">
        <v>45401</v>
      </c>
      <c r="Y9" s="4">
        <v>45657</v>
      </c>
      <c r="Z9" s="3" t="s">
        <v>76</v>
      </c>
      <c r="AA9" s="3" t="s">
        <v>37</v>
      </c>
      <c r="AB9" s="3" t="s">
        <v>36</v>
      </c>
    </row>
    <row r="10" spans="1:28" ht="31.2" x14ac:dyDescent="0.3">
      <c r="A10" s="2" t="str">
        <f>HYPERLINK("https://prozorro.gov.ua/uk/tender/UA-2024-08-14-009039-a/","UA-2024-08-14-009039-a")</f>
        <v>UA-2024-08-14-009039-a</v>
      </c>
      <c r="B10" s="2" t="str">
        <f>HYPERLINK("https://smarttender.biz/publichni-zakupivli-prozorro-dogovory/21240273/","UA-2024-08-14-009039-a-a1")</f>
        <v>UA-2024-08-14-009039-a-a1</v>
      </c>
      <c r="C10" s="3" t="s">
        <v>43</v>
      </c>
      <c r="D10" s="3" t="s">
        <v>30</v>
      </c>
      <c r="E10" s="4">
        <v>45441</v>
      </c>
      <c r="F10" s="4">
        <v>45657</v>
      </c>
      <c r="G10" s="3" t="s">
        <v>117</v>
      </c>
      <c r="H10" s="3" t="s">
        <v>31</v>
      </c>
      <c r="I10" s="3" t="s">
        <v>32</v>
      </c>
      <c r="J10" s="3" t="s">
        <v>33</v>
      </c>
      <c r="K10" s="3" t="s">
        <v>106</v>
      </c>
      <c r="L10" s="3" t="s">
        <v>68</v>
      </c>
      <c r="M10" s="3" t="s">
        <v>69</v>
      </c>
      <c r="N10" s="3" t="s">
        <v>87</v>
      </c>
      <c r="O10" s="3" t="s">
        <v>88</v>
      </c>
      <c r="P10" s="4">
        <v>45441</v>
      </c>
      <c r="Q10" s="4">
        <v>45518</v>
      </c>
      <c r="R10" s="5">
        <v>12990</v>
      </c>
      <c r="S10" s="5">
        <v>12990</v>
      </c>
      <c r="T10" s="3" t="s">
        <v>89</v>
      </c>
      <c r="U10" s="5">
        <v>1</v>
      </c>
      <c r="V10" s="3" t="s">
        <v>35</v>
      </c>
      <c r="W10" s="3" t="s">
        <v>36</v>
      </c>
      <c r="X10" s="3" t="s">
        <v>36</v>
      </c>
      <c r="Y10" s="4">
        <v>45657</v>
      </c>
      <c r="Z10" s="3" t="s">
        <v>76</v>
      </c>
      <c r="AA10" s="3" t="s">
        <v>37</v>
      </c>
      <c r="AB10" s="3" t="s">
        <v>36</v>
      </c>
    </row>
    <row r="11" spans="1:28" ht="31.2" x14ac:dyDescent="0.3">
      <c r="A11" s="2" t="str">
        <f>HYPERLINK("https://prozorro.gov.ua/uk/tender/UA-2024-08-14-009127-a/","UA-2024-08-14-009127-a")</f>
        <v>UA-2024-08-14-009127-a</v>
      </c>
      <c r="B11" s="2" t="str">
        <f>HYPERLINK("https://smarttender.biz/publichni-zakupivli-prozorro-dogovory/21240352/","UA-2024-08-14-009127-a-a1")</f>
        <v>UA-2024-08-14-009127-a-a1</v>
      </c>
      <c r="C11" s="3" t="s">
        <v>118</v>
      </c>
      <c r="D11" s="3" t="s">
        <v>30</v>
      </c>
      <c r="E11" s="4">
        <v>45457</v>
      </c>
      <c r="F11" s="4">
        <v>45657</v>
      </c>
      <c r="G11" s="3" t="s">
        <v>112</v>
      </c>
      <c r="H11" s="3" t="s">
        <v>31</v>
      </c>
      <c r="I11" s="3" t="s">
        <v>32</v>
      </c>
      <c r="J11" s="3" t="s">
        <v>33</v>
      </c>
      <c r="K11" s="3" t="s">
        <v>106</v>
      </c>
      <c r="L11" s="3" t="s">
        <v>68</v>
      </c>
      <c r="M11" s="3" t="s">
        <v>69</v>
      </c>
      <c r="N11" s="3" t="s">
        <v>70</v>
      </c>
      <c r="O11" s="3" t="s">
        <v>71</v>
      </c>
      <c r="P11" s="4">
        <v>45457</v>
      </c>
      <c r="Q11" s="4">
        <v>45518</v>
      </c>
      <c r="R11" s="6">
        <v>2069.1</v>
      </c>
      <c r="S11" s="6">
        <v>2069.1</v>
      </c>
      <c r="T11" s="3" t="s">
        <v>72</v>
      </c>
      <c r="U11" s="5">
        <v>11</v>
      </c>
      <c r="V11" s="3" t="s">
        <v>119</v>
      </c>
      <c r="W11" s="3" t="s">
        <v>36</v>
      </c>
      <c r="X11" s="3" t="s">
        <v>36</v>
      </c>
      <c r="Y11" s="4">
        <v>45449</v>
      </c>
      <c r="Z11" s="3" t="s">
        <v>76</v>
      </c>
      <c r="AA11" s="3" t="s">
        <v>37</v>
      </c>
      <c r="AB11" s="3" t="s">
        <v>36</v>
      </c>
    </row>
    <row r="12" spans="1:28" ht="31.2" x14ac:dyDescent="0.3">
      <c r="A12" s="2" t="str">
        <f>HYPERLINK("https://prozorro.gov.ua/uk/tender/UA-2024-08-14-009238-a/","UA-2024-08-14-009238-a")</f>
        <v>UA-2024-08-14-009238-a</v>
      </c>
      <c r="B12" s="2" t="str">
        <f>HYPERLINK("https://smarttender.biz/publichni-zakupivli-prozorro-dogovory/21240401/","UA-2024-08-14-009238-a-a1")</f>
        <v>UA-2024-08-14-009238-a-a1</v>
      </c>
      <c r="C12" s="3" t="s">
        <v>47</v>
      </c>
      <c r="D12" s="3" t="s">
        <v>30</v>
      </c>
      <c r="E12" s="4">
        <v>45474</v>
      </c>
      <c r="F12" s="4">
        <v>45657</v>
      </c>
      <c r="G12" s="3" t="s">
        <v>78</v>
      </c>
      <c r="H12" s="3" t="s">
        <v>31</v>
      </c>
      <c r="I12" s="3" t="s">
        <v>32</v>
      </c>
      <c r="J12" s="3" t="s">
        <v>33</v>
      </c>
      <c r="K12" s="3" t="s">
        <v>106</v>
      </c>
      <c r="L12" s="3" t="s">
        <v>68</v>
      </c>
      <c r="M12" s="3" t="s">
        <v>69</v>
      </c>
      <c r="N12" s="3" t="s">
        <v>74</v>
      </c>
      <c r="O12" s="3" t="s">
        <v>75</v>
      </c>
      <c r="P12" s="4">
        <v>45474</v>
      </c>
      <c r="Q12" s="4">
        <v>45518</v>
      </c>
      <c r="R12" s="5">
        <v>5150</v>
      </c>
      <c r="S12" s="5">
        <v>5150</v>
      </c>
      <c r="T12" s="3" t="s">
        <v>34</v>
      </c>
      <c r="U12" s="5">
        <v>1</v>
      </c>
      <c r="V12" s="3" t="s">
        <v>35</v>
      </c>
      <c r="W12" s="3" t="s">
        <v>36</v>
      </c>
      <c r="X12" s="4">
        <v>45474</v>
      </c>
      <c r="Y12" s="4">
        <v>45657</v>
      </c>
      <c r="Z12" s="3" t="s">
        <v>76</v>
      </c>
      <c r="AA12" s="3" t="s">
        <v>37</v>
      </c>
      <c r="AB12" s="3" t="s">
        <v>36</v>
      </c>
    </row>
    <row r="13" spans="1:28" ht="31.2" x14ac:dyDescent="0.3">
      <c r="A13" s="2" t="str">
        <f>HYPERLINK("https://prozorro.gov.ua/uk/tender/UA-2024-08-14-009571-a/","UA-2024-08-14-009571-a")</f>
        <v>UA-2024-08-14-009571-a</v>
      </c>
      <c r="B13" s="2" t="str">
        <f>HYPERLINK("https://smarttender.biz/publichni-zakupivli-prozorro-dogovory/21240753/","UA-2024-08-14-009571-a-b1")</f>
        <v>UA-2024-08-14-009571-a-b1</v>
      </c>
      <c r="C13" s="3" t="s">
        <v>120</v>
      </c>
      <c r="D13" s="3" t="s">
        <v>30</v>
      </c>
      <c r="E13" s="4">
        <v>45474</v>
      </c>
      <c r="F13" s="4">
        <v>45657</v>
      </c>
      <c r="G13" s="3" t="s">
        <v>121</v>
      </c>
      <c r="H13" s="3" t="s">
        <v>31</v>
      </c>
      <c r="I13" s="3" t="s">
        <v>32</v>
      </c>
      <c r="J13" s="3" t="s">
        <v>33</v>
      </c>
      <c r="K13" s="3" t="s">
        <v>106</v>
      </c>
      <c r="L13" s="3" t="s">
        <v>68</v>
      </c>
      <c r="M13" s="3" t="s">
        <v>69</v>
      </c>
      <c r="N13" s="3" t="s">
        <v>44</v>
      </c>
      <c r="O13" s="3" t="s">
        <v>45</v>
      </c>
      <c r="P13" s="4">
        <v>45474</v>
      </c>
      <c r="Q13" s="4">
        <v>45518</v>
      </c>
      <c r="R13" s="5">
        <v>525</v>
      </c>
      <c r="S13" s="5">
        <v>525</v>
      </c>
      <c r="T13" s="3" t="s">
        <v>72</v>
      </c>
      <c r="U13" s="5">
        <v>2</v>
      </c>
      <c r="V13" s="3" t="s">
        <v>38</v>
      </c>
      <c r="W13" s="3" t="s">
        <v>36</v>
      </c>
      <c r="X13" s="3" t="s">
        <v>36</v>
      </c>
      <c r="Y13" s="4">
        <v>45504</v>
      </c>
      <c r="Z13" s="3" t="s">
        <v>76</v>
      </c>
      <c r="AA13" s="3" t="s">
        <v>37</v>
      </c>
      <c r="AB13" s="3" t="s">
        <v>36</v>
      </c>
    </row>
    <row r="14" spans="1:28" ht="31.2" x14ac:dyDescent="0.3">
      <c r="A14" s="2" t="str">
        <f>HYPERLINK("https://prozorro.gov.ua/uk/tender/UA-2024-08-14-010036-a/","UA-2024-08-14-010036-a")</f>
        <v>UA-2024-08-14-010036-a</v>
      </c>
      <c r="B14" s="2" t="str">
        <f>HYPERLINK("https://smarttender.biz/publichni-zakupivli-prozorro-dogovory/21241172/","UA-2024-08-14-010036-a-c1")</f>
        <v>UA-2024-08-14-010036-a-c1</v>
      </c>
      <c r="C14" s="3" t="s">
        <v>122</v>
      </c>
      <c r="D14" s="3" t="s">
        <v>30</v>
      </c>
      <c r="E14" s="4">
        <v>45509</v>
      </c>
      <c r="F14" s="4">
        <v>45657</v>
      </c>
      <c r="G14" s="3" t="s">
        <v>123</v>
      </c>
      <c r="H14" s="3" t="s">
        <v>31</v>
      </c>
      <c r="I14" s="3" t="s">
        <v>32</v>
      </c>
      <c r="J14" s="3" t="s">
        <v>33</v>
      </c>
      <c r="K14" s="3" t="s">
        <v>106</v>
      </c>
      <c r="L14" s="3" t="s">
        <v>68</v>
      </c>
      <c r="M14" s="3" t="s">
        <v>69</v>
      </c>
      <c r="N14" s="3" t="s">
        <v>124</v>
      </c>
      <c r="O14" s="3" t="s">
        <v>125</v>
      </c>
      <c r="P14" s="4">
        <v>45509</v>
      </c>
      <c r="Q14" s="4">
        <v>45518</v>
      </c>
      <c r="R14" s="5">
        <v>11200</v>
      </c>
      <c r="S14" s="5">
        <v>11200</v>
      </c>
      <c r="T14" s="3" t="s">
        <v>48</v>
      </c>
      <c r="U14" s="5">
        <v>100</v>
      </c>
      <c r="V14" s="3" t="s">
        <v>38</v>
      </c>
      <c r="W14" s="3" t="s">
        <v>36</v>
      </c>
      <c r="X14" s="3" t="s">
        <v>36</v>
      </c>
      <c r="Y14" s="4">
        <v>45657</v>
      </c>
      <c r="Z14" s="3" t="s">
        <v>76</v>
      </c>
      <c r="AA14" s="3" t="s">
        <v>37</v>
      </c>
      <c r="AB14" s="3" t="s">
        <v>36</v>
      </c>
    </row>
    <row r="15" spans="1:28" ht="31.2" x14ac:dyDescent="0.3">
      <c r="A15" s="2" t="str">
        <f>HYPERLINK("https://prozorro.gov.ua/uk/tender/UA-2024-08-19-004283-a/","UA-2024-08-19-004283-a")</f>
        <v>UA-2024-08-19-004283-a</v>
      </c>
      <c r="B15" s="2" t="str">
        <f>HYPERLINK("https://smarttender.biz/publichni-zakupivli-prozorro-dogovory/21271785/","UA-2024-08-19-004283-a-c1")</f>
        <v>UA-2024-08-19-004283-a-c1</v>
      </c>
      <c r="C15" s="3" t="s">
        <v>47</v>
      </c>
      <c r="D15" s="3" t="s">
        <v>30</v>
      </c>
      <c r="E15" s="4">
        <v>45474</v>
      </c>
      <c r="F15" s="4">
        <v>45657</v>
      </c>
      <c r="G15" s="3" t="s">
        <v>102</v>
      </c>
      <c r="H15" s="3" t="s">
        <v>31</v>
      </c>
      <c r="I15" s="3" t="s">
        <v>32</v>
      </c>
      <c r="J15" s="3" t="s">
        <v>33</v>
      </c>
      <c r="K15" s="3" t="s">
        <v>67</v>
      </c>
      <c r="L15" s="3" t="s">
        <v>68</v>
      </c>
      <c r="M15" s="3" t="s">
        <v>69</v>
      </c>
      <c r="N15" s="3" t="s">
        <v>74</v>
      </c>
      <c r="O15" s="3" t="s">
        <v>75</v>
      </c>
      <c r="P15" s="4">
        <v>45474</v>
      </c>
      <c r="Q15" s="4">
        <v>45523</v>
      </c>
      <c r="R15" s="5">
        <v>5150</v>
      </c>
      <c r="S15" s="5">
        <v>5150</v>
      </c>
      <c r="T15" s="3" t="s">
        <v>34</v>
      </c>
      <c r="U15" s="5">
        <v>1</v>
      </c>
      <c r="V15" s="3" t="s">
        <v>35</v>
      </c>
      <c r="W15" s="3" t="s">
        <v>36</v>
      </c>
      <c r="X15" s="4">
        <v>45474</v>
      </c>
      <c r="Y15" s="4">
        <v>45657</v>
      </c>
      <c r="Z15" s="3" t="s">
        <v>76</v>
      </c>
      <c r="AA15" s="3" t="s">
        <v>37</v>
      </c>
      <c r="AB15" s="3" t="s">
        <v>36</v>
      </c>
    </row>
    <row r="16" spans="1:28" ht="46.8" x14ac:dyDescent="0.3">
      <c r="A16" s="2" t="str">
        <f>HYPERLINK("https://prozorro.gov.ua/uk/tender/UA-2024-08-22-011537-a/","UA-2024-08-22-011537-a")</f>
        <v>UA-2024-08-22-011537-a</v>
      </c>
      <c r="B16" s="2" t="str">
        <f>HYPERLINK("https://smarttender.biz/publichni-zakupivli-prozorro-dogovory/21313147/","UA-2024-08-22-011537-a-c1")</f>
        <v>UA-2024-08-22-011537-a-c1</v>
      </c>
      <c r="C16" s="3" t="s">
        <v>126</v>
      </c>
      <c r="D16" s="3" t="s">
        <v>30</v>
      </c>
      <c r="E16" s="4">
        <v>45491</v>
      </c>
      <c r="F16" s="4">
        <v>45657</v>
      </c>
      <c r="G16" s="3" t="s">
        <v>127</v>
      </c>
      <c r="H16" s="3" t="s">
        <v>31</v>
      </c>
      <c r="I16" s="3" t="s">
        <v>32</v>
      </c>
      <c r="J16" s="3" t="s">
        <v>33</v>
      </c>
      <c r="K16" s="3" t="s">
        <v>106</v>
      </c>
      <c r="L16" s="3" t="s">
        <v>68</v>
      </c>
      <c r="M16" s="3" t="s">
        <v>69</v>
      </c>
      <c r="N16" s="3" t="s">
        <v>83</v>
      </c>
      <c r="O16" s="3" t="s">
        <v>84</v>
      </c>
      <c r="P16" s="4">
        <v>45491</v>
      </c>
      <c r="Q16" s="4">
        <v>45526</v>
      </c>
      <c r="R16" s="5">
        <v>2700</v>
      </c>
      <c r="S16" s="5">
        <v>2700</v>
      </c>
      <c r="T16" s="3" t="s">
        <v>85</v>
      </c>
      <c r="U16" s="5">
        <v>1</v>
      </c>
      <c r="V16" s="3" t="s">
        <v>35</v>
      </c>
      <c r="W16" s="3" t="s">
        <v>36</v>
      </c>
      <c r="X16" s="3" t="s">
        <v>36</v>
      </c>
      <c r="Y16" s="4">
        <v>45504</v>
      </c>
      <c r="Z16" s="3" t="s">
        <v>76</v>
      </c>
      <c r="AA16" s="3" t="s">
        <v>37</v>
      </c>
      <c r="AB16" s="3" t="s">
        <v>36</v>
      </c>
    </row>
    <row r="17" spans="1:28" ht="31.2" x14ac:dyDescent="0.3">
      <c r="A17" s="2" t="str">
        <f>HYPERLINK("https://prozorro.gov.ua/uk/tender/UA-2024-08-22-011569-a/","UA-2024-08-22-011569-a")</f>
        <v>UA-2024-08-22-011569-a</v>
      </c>
      <c r="B17" s="2" t="str">
        <f>HYPERLINK("https://smarttender.biz/publichni-zakupivli-prozorro-dogovory/21313191/","UA-2024-08-22-011569-a-b1")</f>
        <v>UA-2024-08-22-011569-a-b1</v>
      </c>
      <c r="C17" s="3" t="s">
        <v>77</v>
      </c>
      <c r="D17" s="3" t="s">
        <v>30</v>
      </c>
      <c r="E17" s="4">
        <v>45524</v>
      </c>
      <c r="F17" s="4">
        <v>45657</v>
      </c>
      <c r="G17" s="3" t="s">
        <v>123</v>
      </c>
      <c r="H17" s="3" t="s">
        <v>31</v>
      </c>
      <c r="I17" s="3" t="s">
        <v>32</v>
      </c>
      <c r="J17" s="3" t="s">
        <v>33</v>
      </c>
      <c r="K17" s="3" t="s">
        <v>106</v>
      </c>
      <c r="L17" s="3" t="s">
        <v>68</v>
      </c>
      <c r="M17" s="3" t="s">
        <v>69</v>
      </c>
      <c r="N17" s="3" t="s">
        <v>70</v>
      </c>
      <c r="O17" s="3" t="s">
        <v>71</v>
      </c>
      <c r="P17" s="4">
        <v>45524</v>
      </c>
      <c r="Q17" s="4">
        <v>45526</v>
      </c>
      <c r="R17" s="5">
        <v>1500</v>
      </c>
      <c r="S17" s="5">
        <v>1500</v>
      </c>
      <c r="T17" s="3" t="s">
        <v>48</v>
      </c>
      <c r="U17" s="5">
        <v>30</v>
      </c>
      <c r="V17" s="3" t="s">
        <v>38</v>
      </c>
      <c r="W17" s="3" t="s">
        <v>36</v>
      </c>
      <c r="X17" s="3" t="s">
        <v>36</v>
      </c>
      <c r="Y17" s="4">
        <v>45657</v>
      </c>
      <c r="Z17" s="3" t="s">
        <v>76</v>
      </c>
      <c r="AA17" s="3" t="s">
        <v>37</v>
      </c>
      <c r="AB17" s="3" t="s">
        <v>36</v>
      </c>
    </row>
    <row r="18" spans="1:28" ht="31.2" x14ac:dyDescent="0.3">
      <c r="A18" s="2" t="str">
        <f>HYPERLINK("https://prozorro.gov.ua/uk/tender/UA-2024-08-22-011598-a/","UA-2024-08-22-011598-a")</f>
        <v>UA-2024-08-22-011598-a</v>
      </c>
      <c r="B18" s="2" t="str">
        <f>HYPERLINK("https://smarttender.biz/publichni-zakupivli-prozorro-dogovory/21313218/","UA-2024-08-22-011598-a-a1")</f>
        <v>UA-2024-08-22-011598-a-a1</v>
      </c>
      <c r="C18" s="3" t="s">
        <v>77</v>
      </c>
      <c r="D18" s="3" t="s">
        <v>30</v>
      </c>
      <c r="E18" s="4">
        <v>45524</v>
      </c>
      <c r="F18" s="4">
        <v>45657</v>
      </c>
      <c r="G18" s="3" t="s">
        <v>128</v>
      </c>
      <c r="H18" s="3" t="s">
        <v>31</v>
      </c>
      <c r="I18" s="3" t="s">
        <v>32</v>
      </c>
      <c r="J18" s="3" t="s">
        <v>33</v>
      </c>
      <c r="K18" s="3" t="s">
        <v>106</v>
      </c>
      <c r="L18" s="3" t="s">
        <v>68</v>
      </c>
      <c r="M18" s="3" t="s">
        <v>69</v>
      </c>
      <c r="N18" s="3" t="s">
        <v>70</v>
      </c>
      <c r="O18" s="3" t="s">
        <v>71</v>
      </c>
      <c r="P18" s="4">
        <v>45524</v>
      </c>
      <c r="Q18" s="4">
        <v>45526</v>
      </c>
      <c r="R18" s="5">
        <v>3750</v>
      </c>
      <c r="S18" s="5">
        <v>3750</v>
      </c>
      <c r="T18" s="3" t="s">
        <v>129</v>
      </c>
      <c r="U18" s="5">
        <v>50</v>
      </c>
      <c r="V18" s="3" t="s">
        <v>38</v>
      </c>
      <c r="W18" s="3" t="s">
        <v>36</v>
      </c>
      <c r="X18" s="3" t="s">
        <v>36</v>
      </c>
      <c r="Y18" s="4">
        <v>45657</v>
      </c>
      <c r="Z18" s="3" t="s">
        <v>76</v>
      </c>
      <c r="AA18" s="3" t="s">
        <v>37</v>
      </c>
      <c r="AB18" s="3" t="s">
        <v>36</v>
      </c>
    </row>
    <row r="19" spans="1:28" ht="31.2" x14ac:dyDescent="0.3">
      <c r="A19" s="2" t="str">
        <f>HYPERLINK("https://prozorro.gov.ua/uk/tender/UA-2024-08-22-011660-a/","UA-2024-08-22-011660-a")</f>
        <v>UA-2024-08-22-011660-a</v>
      </c>
      <c r="B19" s="2" t="str">
        <f>HYPERLINK("https://smarttender.biz/publichni-zakupivli-prozorro-dogovory/21313267/","UA-2024-08-22-011660-a-a1")</f>
        <v>UA-2024-08-22-011660-a-a1</v>
      </c>
      <c r="C19" s="3" t="s">
        <v>130</v>
      </c>
      <c r="D19" s="3" t="s">
        <v>30</v>
      </c>
      <c r="E19" s="4">
        <v>45524</v>
      </c>
      <c r="F19" s="4">
        <v>45657</v>
      </c>
      <c r="G19" s="3" t="s">
        <v>131</v>
      </c>
      <c r="H19" s="3" t="s">
        <v>31</v>
      </c>
      <c r="I19" s="3" t="s">
        <v>32</v>
      </c>
      <c r="J19" s="3" t="s">
        <v>33</v>
      </c>
      <c r="K19" s="3" t="s">
        <v>106</v>
      </c>
      <c r="L19" s="3" t="s">
        <v>68</v>
      </c>
      <c r="M19" s="3" t="s">
        <v>69</v>
      </c>
      <c r="N19" s="3" t="s">
        <v>52</v>
      </c>
      <c r="O19" s="3" t="s">
        <v>53</v>
      </c>
      <c r="P19" s="4">
        <v>45524</v>
      </c>
      <c r="Q19" s="4">
        <v>45526</v>
      </c>
      <c r="R19" s="5">
        <v>17100</v>
      </c>
      <c r="S19" s="5">
        <v>17100</v>
      </c>
      <c r="T19" s="3" t="s">
        <v>73</v>
      </c>
      <c r="U19" s="5">
        <v>1</v>
      </c>
      <c r="V19" s="3" t="s">
        <v>35</v>
      </c>
      <c r="W19" s="3" t="s">
        <v>36</v>
      </c>
      <c r="X19" s="3" t="s">
        <v>36</v>
      </c>
      <c r="Y19" s="4">
        <v>45657</v>
      </c>
      <c r="Z19" s="3" t="s">
        <v>76</v>
      </c>
      <c r="AA19" s="3" t="s">
        <v>37</v>
      </c>
      <c r="AB19" s="3" t="s">
        <v>36</v>
      </c>
    </row>
    <row r="20" spans="1:28" ht="46.8" x14ac:dyDescent="0.3">
      <c r="A20" s="2" t="str">
        <f>HYPERLINK("https://prozorro.gov.ua/uk/tender/UA-2024-10-01-005920-a/","UA-2024-10-01-005920-a")</f>
        <v>UA-2024-10-01-005920-a</v>
      </c>
      <c r="B20" s="2" t="str">
        <f>HYPERLINK("https://smarttender.biz/publichni-zakupivli-prozorro-dogovory/21664902/","UA-2024-10-01-005920-a-c1")</f>
        <v>UA-2024-10-01-005920-a-c1</v>
      </c>
      <c r="C20" s="3" t="s">
        <v>90</v>
      </c>
      <c r="D20" s="3" t="s">
        <v>30</v>
      </c>
      <c r="E20" s="4">
        <v>45566</v>
      </c>
      <c r="F20" s="4">
        <v>45657</v>
      </c>
      <c r="G20" s="3" t="s">
        <v>132</v>
      </c>
      <c r="H20" s="3" t="s">
        <v>31</v>
      </c>
      <c r="I20" s="3" t="s">
        <v>32</v>
      </c>
      <c r="J20" s="3" t="s">
        <v>33</v>
      </c>
      <c r="K20" s="3" t="s">
        <v>106</v>
      </c>
      <c r="L20" s="3" t="s">
        <v>68</v>
      </c>
      <c r="M20" s="3" t="s">
        <v>69</v>
      </c>
      <c r="N20" s="3" t="s">
        <v>74</v>
      </c>
      <c r="O20" s="3" t="s">
        <v>75</v>
      </c>
      <c r="P20" s="4">
        <v>45566</v>
      </c>
      <c r="Q20" s="4">
        <v>45566</v>
      </c>
      <c r="R20" s="5">
        <v>10000</v>
      </c>
      <c r="S20" s="5">
        <v>10000</v>
      </c>
      <c r="T20" s="3" t="s">
        <v>49</v>
      </c>
      <c r="U20" s="5">
        <v>10000</v>
      </c>
      <c r="V20" s="3" t="s">
        <v>35</v>
      </c>
      <c r="W20" s="3" t="s">
        <v>36</v>
      </c>
      <c r="X20" s="4">
        <v>45566</v>
      </c>
      <c r="Y20" s="4">
        <v>45657</v>
      </c>
      <c r="Z20" s="3" t="s">
        <v>76</v>
      </c>
      <c r="AA20" s="3" t="s">
        <v>37</v>
      </c>
      <c r="AB20" s="3" t="s">
        <v>36</v>
      </c>
    </row>
    <row r="21" spans="1:28" ht="46.8" x14ac:dyDescent="0.3">
      <c r="A21" s="2" t="str">
        <f>HYPERLINK("https://prozorro.gov.ua/uk/tender/UA-2024-10-31-010049-a/","UA-2024-10-31-010049-a")</f>
        <v>UA-2024-10-31-010049-a</v>
      </c>
      <c r="B21" s="2" t="str">
        <f>HYPERLINK("https://smarttender.biz/publichni-zakupivli-prozorro-dogovory/21991098/","UA-2024-10-31-010049-a-a1")</f>
        <v>UA-2024-10-31-010049-a-a1</v>
      </c>
      <c r="C21" s="3" t="s">
        <v>93</v>
      </c>
      <c r="D21" s="3" t="s">
        <v>30</v>
      </c>
      <c r="E21" s="4">
        <v>45595</v>
      </c>
      <c r="F21" s="4">
        <v>45657</v>
      </c>
      <c r="G21" s="3" t="s">
        <v>133</v>
      </c>
      <c r="H21" s="3" t="s">
        <v>31</v>
      </c>
      <c r="I21" s="3" t="s">
        <v>32</v>
      </c>
      <c r="J21" s="3" t="s">
        <v>33</v>
      </c>
      <c r="K21" s="3" t="s">
        <v>106</v>
      </c>
      <c r="L21" s="3" t="s">
        <v>68</v>
      </c>
      <c r="M21" s="3" t="s">
        <v>69</v>
      </c>
      <c r="N21" s="3" t="s">
        <v>134</v>
      </c>
      <c r="O21" s="3" t="s">
        <v>135</v>
      </c>
      <c r="P21" s="4">
        <v>45595</v>
      </c>
      <c r="Q21" s="4">
        <v>45596</v>
      </c>
      <c r="R21" s="6">
        <v>49912.5</v>
      </c>
      <c r="S21" s="6">
        <v>49912.5</v>
      </c>
      <c r="T21" s="3" t="s">
        <v>136</v>
      </c>
      <c r="U21" s="3"/>
      <c r="V21" s="3" t="s">
        <v>38</v>
      </c>
      <c r="W21" s="3" t="s">
        <v>36</v>
      </c>
      <c r="X21" s="3" t="s">
        <v>36</v>
      </c>
      <c r="Y21" s="4">
        <v>45594</v>
      </c>
      <c r="Z21" s="3" t="s">
        <v>76</v>
      </c>
      <c r="AA21" s="3" t="s">
        <v>37</v>
      </c>
      <c r="AB21" s="3" t="s">
        <v>36</v>
      </c>
    </row>
    <row r="22" spans="1:28" ht="31.2" x14ac:dyDescent="0.3">
      <c r="A22" s="2" t="str">
        <f>HYPERLINK("https://prozorro.gov.ua/uk/tender/UA-2024-11-22-009763-a/","UA-2024-11-22-009763-a")</f>
        <v>UA-2024-11-22-009763-a</v>
      </c>
      <c r="B22" s="2" t="str">
        <f>HYPERLINK("https://smarttender.biz/publichni-zakupivli-prozorro-dogovory/22251153/","UA-2024-11-22-009763-a-a1")</f>
        <v>UA-2024-11-22-009763-a-a1</v>
      </c>
      <c r="C22" s="3" t="s">
        <v>137</v>
      </c>
      <c r="D22" s="3" t="s">
        <v>30</v>
      </c>
      <c r="E22" s="4">
        <v>45539</v>
      </c>
      <c r="F22" s="4">
        <v>45657</v>
      </c>
      <c r="G22" s="3" t="s">
        <v>138</v>
      </c>
      <c r="H22" s="3" t="s">
        <v>31</v>
      </c>
      <c r="I22" s="3" t="s">
        <v>32</v>
      </c>
      <c r="J22" s="3" t="s">
        <v>33</v>
      </c>
      <c r="K22" s="3" t="s">
        <v>106</v>
      </c>
      <c r="L22" s="3" t="s">
        <v>68</v>
      </c>
      <c r="M22" s="3" t="s">
        <v>69</v>
      </c>
      <c r="N22" s="3" t="s">
        <v>65</v>
      </c>
      <c r="O22" s="3" t="s">
        <v>66</v>
      </c>
      <c r="P22" s="4">
        <v>45539</v>
      </c>
      <c r="Q22" s="4">
        <v>45618</v>
      </c>
      <c r="R22" s="5">
        <v>27300</v>
      </c>
      <c r="S22" s="5">
        <v>27300</v>
      </c>
      <c r="T22" s="3" t="s">
        <v>139</v>
      </c>
      <c r="U22" s="5">
        <v>50</v>
      </c>
      <c r="V22" s="3" t="s">
        <v>38</v>
      </c>
      <c r="W22" s="3" t="s">
        <v>36</v>
      </c>
      <c r="X22" s="3" t="s">
        <v>36</v>
      </c>
      <c r="Y22" s="4">
        <v>45657</v>
      </c>
      <c r="Z22" s="3" t="s">
        <v>76</v>
      </c>
      <c r="AA22" s="3" t="s">
        <v>37</v>
      </c>
      <c r="AB22" s="3" t="s">
        <v>36</v>
      </c>
    </row>
    <row r="23" spans="1:28" ht="31.2" x14ac:dyDescent="0.3">
      <c r="A23" s="2" t="str">
        <f>HYPERLINK("https://prozorro.gov.ua/uk/tender/UA-2024-11-22-009935-a/","UA-2024-11-22-009935-a")</f>
        <v>UA-2024-11-22-009935-a</v>
      </c>
      <c r="B23" s="2" t="str">
        <f>HYPERLINK("https://smarttender.biz/publichni-zakupivli-prozorro-dogovory/22251266/","UA-2024-11-22-009935-a-c1")</f>
        <v>UA-2024-11-22-009935-a-c1</v>
      </c>
      <c r="C23" s="3" t="s">
        <v>140</v>
      </c>
      <c r="D23" s="3" t="s">
        <v>30</v>
      </c>
      <c r="E23" s="4">
        <v>45539</v>
      </c>
      <c r="F23" s="4">
        <v>45657</v>
      </c>
      <c r="G23" s="3" t="s">
        <v>141</v>
      </c>
      <c r="H23" s="3" t="s">
        <v>31</v>
      </c>
      <c r="I23" s="3" t="s">
        <v>32</v>
      </c>
      <c r="J23" s="3" t="s">
        <v>33</v>
      </c>
      <c r="K23" s="3" t="s">
        <v>106</v>
      </c>
      <c r="L23" s="3" t="s">
        <v>68</v>
      </c>
      <c r="M23" s="3" t="s">
        <v>69</v>
      </c>
      <c r="N23" s="3" t="s">
        <v>62</v>
      </c>
      <c r="O23" s="3" t="s">
        <v>63</v>
      </c>
      <c r="P23" s="4">
        <v>45539</v>
      </c>
      <c r="Q23" s="4">
        <v>45618</v>
      </c>
      <c r="R23" s="5">
        <v>22750</v>
      </c>
      <c r="S23" s="5">
        <v>22750</v>
      </c>
      <c r="T23" s="3" t="s">
        <v>64</v>
      </c>
      <c r="U23" s="5">
        <v>50</v>
      </c>
      <c r="V23" s="3" t="s">
        <v>38</v>
      </c>
      <c r="W23" s="3" t="s">
        <v>36</v>
      </c>
      <c r="X23" s="3" t="s">
        <v>36</v>
      </c>
      <c r="Y23" s="4">
        <v>45657</v>
      </c>
      <c r="Z23" s="3" t="s">
        <v>76</v>
      </c>
      <c r="AA23" s="3" t="s">
        <v>37</v>
      </c>
      <c r="AB23" s="3" t="s">
        <v>36</v>
      </c>
    </row>
    <row r="24" spans="1:28" ht="31.2" x14ac:dyDescent="0.3">
      <c r="A24" s="2" t="str">
        <f>HYPERLINK("https://prozorro.gov.ua/uk/tender/UA-2024-11-22-010029-a/","UA-2024-11-22-010029-a")</f>
        <v>UA-2024-11-22-010029-a</v>
      </c>
      <c r="B24" s="2" t="str">
        <f>HYPERLINK("https://smarttender.biz/publichni-zakupivli-prozorro-dogovory/22251375/","UA-2024-11-22-010029-a-b1")</f>
        <v>UA-2024-11-22-010029-a-b1</v>
      </c>
      <c r="C24" s="3" t="s">
        <v>142</v>
      </c>
      <c r="D24" s="3" t="s">
        <v>30</v>
      </c>
      <c r="E24" s="4">
        <v>45539</v>
      </c>
      <c r="F24" s="4">
        <v>45657</v>
      </c>
      <c r="G24" s="3" t="s">
        <v>143</v>
      </c>
      <c r="H24" s="3" t="s">
        <v>31</v>
      </c>
      <c r="I24" s="3" t="s">
        <v>32</v>
      </c>
      <c r="J24" s="3" t="s">
        <v>33</v>
      </c>
      <c r="K24" s="3" t="s">
        <v>106</v>
      </c>
      <c r="L24" s="3" t="s">
        <v>68</v>
      </c>
      <c r="M24" s="3" t="s">
        <v>69</v>
      </c>
      <c r="N24" s="3" t="s">
        <v>50</v>
      </c>
      <c r="O24" s="3" t="s">
        <v>51</v>
      </c>
      <c r="P24" s="4">
        <v>45539</v>
      </c>
      <c r="Q24" s="4">
        <v>45618</v>
      </c>
      <c r="R24" s="5">
        <v>27850</v>
      </c>
      <c r="S24" s="5">
        <v>27850</v>
      </c>
      <c r="T24" s="3" t="s">
        <v>144</v>
      </c>
      <c r="U24" s="5">
        <v>50</v>
      </c>
      <c r="V24" s="3" t="s">
        <v>38</v>
      </c>
      <c r="W24" s="3" t="s">
        <v>36</v>
      </c>
      <c r="X24" s="3" t="s">
        <v>36</v>
      </c>
      <c r="Y24" s="4">
        <v>45657</v>
      </c>
      <c r="Z24" s="3" t="s">
        <v>76</v>
      </c>
      <c r="AA24" s="3" t="s">
        <v>37</v>
      </c>
      <c r="AB24" s="3" t="s">
        <v>36</v>
      </c>
    </row>
    <row r="25" spans="1:28" ht="31.2" x14ac:dyDescent="0.3">
      <c r="A25" s="2" t="str">
        <f>HYPERLINK("https://prozorro.gov.ua/uk/tender/UA-2024-11-22-010145-a/","UA-2024-11-22-010145-a")</f>
        <v>UA-2024-11-22-010145-a</v>
      </c>
      <c r="B25" s="2" t="str">
        <f>HYPERLINK("https://smarttender.biz/publichni-zakupivli-prozorro-dogovory/22251499/","UA-2024-11-22-010145-a-c1")</f>
        <v>UA-2024-11-22-010145-a-c1</v>
      </c>
      <c r="C25" s="3" t="s">
        <v>145</v>
      </c>
      <c r="D25" s="3" t="s">
        <v>30</v>
      </c>
      <c r="E25" s="4">
        <v>45539</v>
      </c>
      <c r="F25" s="4">
        <v>45657</v>
      </c>
      <c r="G25" s="3" t="s">
        <v>146</v>
      </c>
      <c r="H25" s="3" t="s">
        <v>31</v>
      </c>
      <c r="I25" s="3" t="s">
        <v>32</v>
      </c>
      <c r="J25" s="3" t="s">
        <v>33</v>
      </c>
      <c r="K25" s="3" t="s">
        <v>106</v>
      </c>
      <c r="L25" s="3" t="s">
        <v>68</v>
      </c>
      <c r="M25" s="3" t="s">
        <v>69</v>
      </c>
      <c r="N25" s="3" t="s">
        <v>50</v>
      </c>
      <c r="O25" s="3" t="s">
        <v>51</v>
      </c>
      <c r="P25" s="4">
        <v>45539</v>
      </c>
      <c r="Q25" s="4">
        <v>45618</v>
      </c>
      <c r="R25" s="5">
        <v>5440</v>
      </c>
      <c r="S25" s="5">
        <v>5440</v>
      </c>
      <c r="T25" s="3" t="s">
        <v>46</v>
      </c>
      <c r="U25" s="3"/>
      <c r="V25" s="3" t="s">
        <v>38</v>
      </c>
      <c r="W25" s="3" t="s">
        <v>36</v>
      </c>
      <c r="X25" s="3" t="s">
        <v>36</v>
      </c>
      <c r="Y25" s="4">
        <v>45657</v>
      </c>
      <c r="Z25" s="3" t="s">
        <v>76</v>
      </c>
      <c r="AA25" s="3" t="s">
        <v>37</v>
      </c>
      <c r="AB25" s="3" t="s">
        <v>36</v>
      </c>
    </row>
    <row r="26" spans="1:28" ht="31.2" x14ac:dyDescent="0.3">
      <c r="A26" s="2" t="str">
        <f>HYPERLINK("https://prozorro.gov.ua/uk/tender/UA-2024-11-22-010283-a/","UA-2024-11-22-010283-a")</f>
        <v>UA-2024-11-22-010283-a</v>
      </c>
      <c r="B26" s="2" t="str">
        <f>HYPERLINK("https://smarttender.biz/publichni-zakupivli-prozorro-dogovory/22251575/","UA-2024-11-22-010283-a-b1")</f>
        <v>UA-2024-11-22-010283-a-b1</v>
      </c>
      <c r="C26" s="3" t="s">
        <v>147</v>
      </c>
      <c r="D26" s="3" t="s">
        <v>30</v>
      </c>
      <c r="E26" s="4">
        <v>45539</v>
      </c>
      <c r="F26" s="4">
        <v>45657</v>
      </c>
      <c r="G26" s="3" t="s">
        <v>148</v>
      </c>
      <c r="H26" s="3" t="s">
        <v>31</v>
      </c>
      <c r="I26" s="3" t="s">
        <v>32</v>
      </c>
      <c r="J26" s="3" t="s">
        <v>33</v>
      </c>
      <c r="K26" s="3" t="s">
        <v>106</v>
      </c>
      <c r="L26" s="3" t="s">
        <v>68</v>
      </c>
      <c r="M26" s="3" t="s">
        <v>69</v>
      </c>
      <c r="N26" s="3" t="s">
        <v>65</v>
      </c>
      <c r="O26" s="3" t="s">
        <v>66</v>
      </c>
      <c r="P26" s="4">
        <v>45539</v>
      </c>
      <c r="Q26" s="4">
        <v>45618</v>
      </c>
      <c r="R26" s="5">
        <v>10100</v>
      </c>
      <c r="S26" s="5">
        <v>10100</v>
      </c>
      <c r="T26" s="3" t="s">
        <v>60</v>
      </c>
      <c r="U26" s="5">
        <v>20</v>
      </c>
      <c r="V26" s="3" t="s">
        <v>38</v>
      </c>
      <c r="W26" s="3" t="s">
        <v>36</v>
      </c>
      <c r="X26" s="3" t="s">
        <v>36</v>
      </c>
      <c r="Y26" s="4">
        <v>45657</v>
      </c>
      <c r="Z26" s="3" t="s">
        <v>76</v>
      </c>
      <c r="AA26" s="3" t="s">
        <v>37</v>
      </c>
      <c r="AB26" s="3" t="s">
        <v>36</v>
      </c>
    </row>
    <row r="27" spans="1:28" ht="31.2" x14ac:dyDescent="0.3">
      <c r="A27" s="2" t="str">
        <f>HYPERLINK("https://prozorro.gov.ua/uk/tender/UA-2024-11-22-010462-a/","UA-2024-11-22-010462-a")</f>
        <v>UA-2024-11-22-010462-a</v>
      </c>
      <c r="B27" s="2" t="str">
        <f>HYPERLINK("https://smarttender.biz/publichni-zakupivli-prozorro-dogovory/22251747/","UA-2024-11-22-010462-a-c1")</f>
        <v>UA-2024-11-22-010462-a-c1</v>
      </c>
      <c r="C27" s="3" t="s">
        <v>137</v>
      </c>
      <c r="D27" s="3" t="s">
        <v>30</v>
      </c>
      <c r="E27" s="4">
        <v>45539</v>
      </c>
      <c r="F27" s="4">
        <v>45657</v>
      </c>
      <c r="G27" s="3" t="s">
        <v>149</v>
      </c>
      <c r="H27" s="3" t="s">
        <v>31</v>
      </c>
      <c r="I27" s="3" t="s">
        <v>32</v>
      </c>
      <c r="J27" s="3" t="s">
        <v>33</v>
      </c>
      <c r="K27" s="3" t="s">
        <v>106</v>
      </c>
      <c r="L27" s="3" t="s">
        <v>68</v>
      </c>
      <c r="M27" s="3" t="s">
        <v>69</v>
      </c>
      <c r="N27" s="3" t="s">
        <v>65</v>
      </c>
      <c r="O27" s="3" t="s">
        <v>66</v>
      </c>
      <c r="P27" s="4">
        <v>45539</v>
      </c>
      <c r="Q27" s="4">
        <v>45618</v>
      </c>
      <c r="R27" s="5">
        <v>2250</v>
      </c>
      <c r="S27" s="5">
        <v>2250</v>
      </c>
      <c r="T27" s="3" t="s">
        <v>46</v>
      </c>
      <c r="U27" s="5">
        <v>50</v>
      </c>
      <c r="V27" s="3" t="s">
        <v>38</v>
      </c>
      <c r="W27" s="3" t="s">
        <v>36</v>
      </c>
      <c r="X27" s="3" t="s">
        <v>36</v>
      </c>
      <c r="Y27" s="4">
        <v>45657</v>
      </c>
      <c r="Z27" s="3" t="s">
        <v>76</v>
      </c>
      <c r="AA27" s="3" t="s">
        <v>37</v>
      </c>
      <c r="AB27" s="3" t="s">
        <v>36</v>
      </c>
    </row>
    <row r="28" spans="1:28" ht="46.8" x14ac:dyDescent="0.3">
      <c r="A28" s="2" t="str">
        <f>HYPERLINK("https://prozorro.gov.ua/uk/tender/UA-2024-11-22-010706-a/","UA-2024-11-22-010706-a")</f>
        <v>UA-2024-11-22-010706-a</v>
      </c>
      <c r="B28" s="2" t="str">
        <f>HYPERLINK("https://smarttender.biz/publichni-zakupivli-prozorro-dogovory/22251990/","UA-2024-11-22-010706-a-a1")</f>
        <v>UA-2024-11-22-010706-a-a1</v>
      </c>
      <c r="C28" s="3" t="s">
        <v>150</v>
      </c>
      <c r="D28" s="3" t="s">
        <v>30</v>
      </c>
      <c r="E28" s="4">
        <v>45539</v>
      </c>
      <c r="F28" s="4">
        <v>45657</v>
      </c>
      <c r="G28" s="3" t="s">
        <v>151</v>
      </c>
      <c r="H28" s="3" t="s">
        <v>31</v>
      </c>
      <c r="I28" s="3" t="s">
        <v>32</v>
      </c>
      <c r="J28" s="3" t="s">
        <v>33</v>
      </c>
      <c r="K28" s="3" t="s">
        <v>106</v>
      </c>
      <c r="L28" s="3" t="s">
        <v>68</v>
      </c>
      <c r="M28" s="3" t="s">
        <v>69</v>
      </c>
      <c r="N28" s="3" t="s">
        <v>62</v>
      </c>
      <c r="O28" s="3" t="s">
        <v>63</v>
      </c>
      <c r="P28" s="4">
        <v>45539</v>
      </c>
      <c r="Q28" s="4">
        <v>45618</v>
      </c>
      <c r="R28" s="5">
        <v>18070</v>
      </c>
      <c r="S28" s="5">
        <v>18070</v>
      </c>
      <c r="T28" s="3" t="s">
        <v>61</v>
      </c>
      <c r="U28" s="5">
        <v>50</v>
      </c>
      <c r="V28" s="3" t="s">
        <v>38</v>
      </c>
      <c r="W28" s="3" t="s">
        <v>36</v>
      </c>
      <c r="X28" s="3" t="s">
        <v>36</v>
      </c>
      <c r="Y28" s="4">
        <v>45657</v>
      </c>
      <c r="Z28" s="3" t="s">
        <v>76</v>
      </c>
      <c r="AA28" s="3" t="s">
        <v>37</v>
      </c>
      <c r="AB28" s="3" t="s">
        <v>36</v>
      </c>
    </row>
    <row r="29" spans="1:28" ht="31.2" x14ac:dyDescent="0.3">
      <c r="A29" s="2" t="str">
        <f>HYPERLINK("https://prozorro.gov.ua/uk/tender/UA-2024-11-22-010807-a/","UA-2024-11-22-010807-a")</f>
        <v>UA-2024-11-22-010807-a</v>
      </c>
      <c r="B29" s="2" t="str">
        <f>HYPERLINK("https://smarttender.biz/publichni-zakupivli-prozorro-dogovory/22252128/","UA-2024-11-22-010807-a-c1")</f>
        <v>UA-2024-11-22-010807-a-c1</v>
      </c>
      <c r="C29" s="3" t="s">
        <v>86</v>
      </c>
      <c r="D29" s="3" t="s">
        <v>30</v>
      </c>
      <c r="E29" s="4">
        <v>45555</v>
      </c>
      <c r="F29" s="4">
        <v>45657</v>
      </c>
      <c r="G29" s="3" t="s">
        <v>152</v>
      </c>
      <c r="H29" s="3" t="s">
        <v>31</v>
      </c>
      <c r="I29" s="3" t="s">
        <v>32</v>
      </c>
      <c r="J29" s="3" t="s">
        <v>33</v>
      </c>
      <c r="K29" s="3" t="s">
        <v>106</v>
      </c>
      <c r="L29" s="3" t="s">
        <v>68</v>
      </c>
      <c r="M29" s="3" t="s">
        <v>69</v>
      </c>
      <c r="N29" s="3" t="s">
        <v>87</v>
      </c>
      <c r="O29" s="3" t="s">
        <v>88</v>
      </c>
      <c r="P29" s="4">
        <v>45555</v>
      </c>
      <c r="Q29" s="4">
        <v>45618</v>
      </c>
      <c r="R29" s="5">
        <v>11160</v>
      </c>
      <c r="S29" s="5">
        <v>11160</v>
      </c>
      <c r="T29" s="3" t="s">
        <v>89</v>
      </c>
      <c r="U29" s="5">
        <v>1</v>
      </c>
      <c r="V29" s="3" t="s">
        <v>35</v>
      </c>
      <c r="W29" s="3" t="s">
        <v>36</v>
      </c>
      <c r="X29" s="3" t="s">
        <v>36</v>
      </c>
      <c r="Y29" s="4">
        <v>45657</v>
      </c>
      <c r="Z29" s="3" t="s">
        <v>76</v>
      </c>
      <c r="AA29" s="3" t="s">
        <v>37</v>
      </c>
      <c r="AB29" s="3" t="s">
        <v>36</v>
      </c>
    </row>
    <row r="30" spans="1:28" ht="31.2" x14ac:dyDescent="0.3">
      <c r="A30" s="2" t="str">
        <f>HYPERLINK("https://prozorro.gov.ua/uk/tender/UA-2024-11-22-010908-a/","UA-2024-11-22-010908-a")</f>
        <v>UA-2024-11-22-010908-a</v>
      </c>
      <c r="B30" s="2" t="str">
        <f>HYPERLINK("https://smarttender.biz/publichni-zakupivli-prozorro-dogovory/22252229/","UA-2024-11-22-010908-a-c1")</f>
        <v>UA-2024-11-22-010908-a-c1</v>
      </c>
      <c r="C30" s="3" t="s">
        <v>79</v>
      </c>
      <c r="D30" s="3" t="s">
        <v>30</v>
      </c>
      <c r="E30" s="4">
        <v>45561</v>
      </c>
      <c r="F30" s="4">
        <v>45657</v>
      </c>
      <c r="G30" s="3" t="s">
        <v>153</v>
      </c>
      <c r="H30" s="3" t="s">
        <v>31</v>
      </c>
      <c r="I30" s="3" t="s">
        <v>32</v>
      </c>
      <c r="J30" s="3" t="s">
        <v>33</v>
      </c>
      <c r="K30" s="3" t="s">
        <v>106</v>
      </c>
      <c r="L30" s="3" t="s">
        <v>68</v>
      </c>
      <c r="M30" s="3" t="s">
        <v>69</v>
      </c>
      <c r="N30" s="3" t="s">
        <v>95</v>
      </c>
      <c r="O30" s="3" t="s">
        <v>96</v>
      </c>
      <c r="P30" s="4">
        <v>45561</v>
      </c>
      <c r="Q30" s="4">
        <v>45618</v>
      </c>
      <c r="R30" s="5">
        <v>4000</v>
      </c>
      <c r="S30" s="5">
        <v>4000</v>
      </c>
      <c r="T30" s="3" t="s">
        <v>46</v>
      </c>
      <c r="U30" s="5">
        <v>50</v>
      </c>
      <c r="V30" s="3" t="s">
        <v>38</v>
      </c>
      <c r="W30" s="3" t="s">
        <v>36</v>
      </c>
      <c r="X30" s="3" t="s">
        <v>36</v>
      </c>
      <c r="Y30" s="4">
        <v>45560</v>
      </c>
      <c r="Z30" s="3" t="s">
        <v>76</v>
      </c>
      <c r="AA30" s="3" t="s">
        <v>37</v>
      </c>
      <c r="AB30" s="3" t="s">
        <v>36</v>
      </c>
    </row>
    <row r="31" spans="1:28" ht="31.2" x14ac:dyDescent="0.3">
      <c r="A31" s="2" t="str">
        <f>HYPERLINK("https://prozorro.gov.ua/uk/tender/UA-2024-11-22-011145-a/","UA-2024-11-22-011145-a")</f>
        <v>UA-2024-11-22-011145-a</v>
      </c>
      <c r="B31" s="2" t="str">
        <f>HYPERLINK("https://smarttender.biz/publichni-zakupivli-prozorro-dogovory/22252397/","UA-2024-11-22-011145-a-a1")</f>
        <v>UA-2024-11-22-011145-a-a1</v>
      </c>
      <c r="C31" s="3" t="s">
        <v>154</v>
      </c>
      <c r="D31" s="3" t="s">
        <v>30</v>
      </c>
      <c r="E31" s="4">
        <v>45588</v>
      </c>
      <c r="F31" s="4">
        <v>45657</v>
      </c>
      <c r="G31" s="3" t="s">
        <v>155</v>
      </c>
      <c r="H31" s="3" t="s">
        <v>31</v>
      </c>
      <c r="I31" s="3" t="s">
        <v>32</v>
      </c>
      <c r="J31" s="3" t="s">
        <v>33</v>
      </c>
      <c r="K31" s="3" t="s">
        <v>106</v>
      </c>
      <c r="L31" s="3" t="s">
        <v>68</v>
      </c>
      <c r="M31" s="3" t="s">
        <v>69</v>
      </c>
      <c r="N31" s="3" t="s">
        <v>87</v>
      </c>
      <c r="O31" s="3" t="s">
        <v>88</v>
      </c>
      <c r="P31" s="4">
        <v>45588</v>
      </c>
      <c r="Q31" s="4">
        <v>45618</v>
      </c>
      <c r="R31" s="5">
        <v>13095</v>
      </c>
      <c r="S31" s="5">
        <v>13095</v>
      </c>
      <c r="T31" s="3" t="s">
        <v>89</v>
      </c>
      <c r="U31" s="5">
        <v>1</v>
      </c>
      <c r="V31" s="3" t="s">
        <v>35</v>
      </c>
      <c r="W31" s="3" t="s">
        <v>36</v>
      </c>
      <c r="X31" s="3" t="s">
        <v>36</v>
      </c>
      <c r="Y31" s="4">
        <v>45657</v>
      </c>
      <c r="Z31" s="3" t="s">
        <v>76</v>
      </c>
      <c r="AA31" s="3" t="s">
        <v>37</v>
      </c>
      <c r="AB31" s="3" t="s">
        <v>36</v>
      </c>
    </row>
    <row r="32" spans="1:28" ht="31.2" x14ac:dyDescent="0.3">
      <c r="A32" s="2" t="str">
        <f>HYPERLINK("https://prozorro.gov.ua/uk/tender/UA-2025-01-07-001225-a/","UA-2025-01-07-001225-a")</f>
        <v>UA-2025-01-07-001225-a</v>
      </c>
      <c r="B32" s="2" t="str">
        <f>HYPERLINK("https://smarttender.biz/publichni-zakupivli-prozorro-dogovory/22827265/","UA-2025-01-07-001225-a-c1")</f>
        <v>UA-2025-01-07-001225-a-c1</v>
      </c>
      <c r="C32" s="3" t="s">
        <v>79</v>
      </c>
      <c r="D32" s="3" t="s">
        <v>30</v>
      </c>
      <c r="E32" s="4">
        <v>45583</v>
      </c>
      <c r="F32" s="4">
        <v>45657</v>
      </c>
      <c r="G32" s="3" t="s">
        <v>156</v>
      </c>
      <c r="H32" s="3" t="s">
        <v>31</v>
      </c>
      <c r="I32" s="3" t="s">
        <v>32</v>
      </c>
      <c r="J32" s="3" t="s">
        <v>33</v>
      </c>
      <c r="K32" s="3" t="s">
        <v>106</v>
      </c>
      <c r="L32" s="3" t="s">
        <v>68</v>
      </c>
      <c r="M32" s="3" t="s">
        <v>69</v>
      </c>
      <c r="N32" s="3" t="s">
        <v>44</v>
      </c>
      <c r="O32" s="3" t="s">
        <v>45</v>
      </c>
      <c r="P32" s="4">
        <v>45583</v>
      </c>
      <c r="Q32" s="4">
        <v>45664</v>
      </c>
      <c r="R32" s="5">
        <v>720</v>
      </c>
      <c r="S32" s="5">
        <v>720</v>
      </c>
      <c r="T32" s="3" t="s">
        <v>72</v>
      </c>
      <c r="U32" s="5">
        <v>3</v>
      </c>
      <c r="V32" s="3" t="s">
        <v>38</v>
      </c>
      <c r="W32" s="3" t="s">
        <v>36</v>
      </c>
      <c r="X32" s="3" t="s">
        <v>36</v>
      </c>
      <c r="Y32" s="4">
        <v>45657</v>
      </c>
      <c r="Z32" s="3" t="s">
        <v>76</v>
      </c>
      <c r="AA32" s="3" t="s">
        <v>37</v>
      </c>
      <c r="AB32" s="3" t="s">
        <v>36</v>
      </c>
    </row>
    <row r="33" spans="1:28" ht="62.4" x14ac:dyDescent="0.3">
      <c r="A33" s="2" t="str">
        <f>HYPERLINK("https://prozorro.gov.ua/uk/tender/UA-2025-01-07-001300-a/","UA-2025-01-07-001300-a")</f>
        <v>UA-2025-01-07-001300-a</v>
      </c>
      <c r="B33" s="2" t="str">
        <f>HYPERLINK("https://smarttender.biz/publichni-zakupivli-prozorro-dogovory/22827353/","UA-2025-01-07-001300-a-c1")</f>
        <v>UA-2025-01-07-001300-a-c1</v>
      </c>
      <c r="C33" s="3" t="s">
        <v>58</v>
      </c>
      <c r="D33" s="3" t="s">
        <v>30</v>
      </c>
      <c r="E33" s="4">
        <v>45588</v>
      </c>
      <c r="F33" s="4">
        <v>45657</v>
      </c>
      <c r="G33" s="3" t="s">
        <v>157</v>
      </c>
      <c r="H33" s="3" t="s">
        <v>31</v>
      </c>
      <c r="I33" s="3" t="s">
        <v>32</v>
      </c>
      <c r="J33" s="3" t="s">
        <v>33</v>
      </c>
      <c r="K33" s="3" t="s">
        <v>106</v>
      </c>
      <c r="L33" s="3" t="s">
        <v>68</v>
      </c>
      <c r="M33" s="3" t="s">
        <v>69</v>
      </c>
      <c r="N33" s="3" t="s">
        <v>80</v>
      </c>
      <c r="O33" s="3" t="s">
        <v>81</v>
      </c>
      <c r="P33" s="4">
        <v>45588</v>
      </c>
      <c r="Q33" s="4">
        <v>45664</v>
      </c>
      <c r="R33" s="5">
        <v>7008</v>
      </c>
      <c r="S33" s="5">
        <v>7008</v>
      </c>
      <c r="T33" s="3" t="s">
        <v>82</v>
      </c>
      <c r="U33" s="5">
        <v>1</v>
      </c>
      <c r="V33" s="3" t="s">
        <v>35</v>
      </c>
      <c r="W33" s="3" t="s">
        <v>36</v>
      </c>
      <c r="X33" s="4">
        <v>45588</v>
      </c>
      <c r="Y33" s="4">
        <v>45657</v>
      </c>
      <c r="Z33" s="3" t="s">
        <v>76</v>
      </c>
      <c r="AA33" s="3" t="s">
        <v>37</v>
      </c>
      <c r="AB33" s="3" t="s">
        <v>36</v>
      </c>
    </row>
    <row r="34" spans="1:28" ht="62.4" x14ac:dyDescent="0.3">
      <c r="A34" s="2" t="str">
        <f>HYPERLINK("https://prozorro.gov.ua/uk/tender/UA-2025-01-07-001352-a/","UA-2025-01-07-001352-a")</f>
        <v>UA-2025-01-07-001352-a</v>
      </c>
      <c r="B34" s="2" t="str">
        <f>HYPERLINK("https://smarttender.biz/publichni-zakupivli-prozorro-dogovory/22827400/","UA-2025-01-07-001352-a-c1")</f>
        <v>UA-2025-01-07-001352-a-c1</v>
      </c>
      <c r="C34" s="3" t="s">
        <v>158</v>
      </c>
      <c r="D34" s="3" t="s">
        <v>30</v>
      </c>
      <c r="E34" s="4">
        <v>45601</v>
      </c>
      <c r="F34" s="4">
        <v>45657</v>
      </c>
      <c r="G34" s="3" t="s">
        <v>159</v>
      </c>
      <c r="H34" s="3" t="s">
        <v>31</v>
      </c>
      <c r="I34" s="3" t="s">
        <v>32</v>
      </c>
      <c r="J34" s="3" t="s">
        <v>33</v>
      </c>
      <c r="K34" s="3" t="s">
        <v>106</v>
      </c>
      <c r="L34" s="3" t="s">
        <v>68</v>
      </c>
      <c r="M34" s="3" t="s">
        <v>69</v>
      </c>
      <c r="N34" s="3" t="s">
        <v>110</v>
      </c>
      <c r="O34" s="3" t="s">
        <v>111</v>
      </c>
      <c r="P34" s="4">
        <v>45601</v>
      </c>
      <c r="Q34" s="4">
        <v>45664</v>
      </c>
      <c r="R34" s="5">
        <v>3420</v>
      </c>
      <c r="S34" s="5">
        <v>3420</v>
      </c>
      <c r="T34" s="3" t="s">
        <v>49</v>
      </c>
      <c r="U34" s="5">
        <v>1</v>
      </c>
      <c r="V34" s="3" t="s">
        <v>35</v>
      </c>
      <c r="W34" s="3" t="s">
        <v>36</v>
      </c>
      <c r="X34" s="3" t="s">
        <v>36</v>
      </c>
      <c r="Y34" s="4">
        <v>45596</v>
      </c>
      <c r="Z34" s="3" t="s">
        <v>76</v>
      </c>
      <c r="AA34" s="3" t="s">
        <v>37</v>
      </c>
      <c r="AB34" s="3" t="s">
        <v>36</v>
      </c>
    </row>
    <row r="35" spans="1:28" ht="31.2" x14ac:dyDescent="0.3">
      <c r="A35" s="2" t="str">
        <f>HYPERLINK("https://prozorro.gov.ua/uk/tender/UA-2025-01-07-001377-a/","UA-2025-01-07-001377-a")</f>
        <v>UA-2025-01-07-001377-a</v>
      </c>
      <c r="B35" s="2" t="str">
        <f>HYPERLINK("https://smarttender.biz/publichni-zakupivli-prozorro-dogovory/22827431/","UA-2025-01-07-001377-a-c1")</f>
        <v>UA-2025-01-07-001377-a-c1</v>
      </c>
      <c r="C35" s="3" t="s">
        <v>92</v>
      </c>
      <c r="D35" s="3" t="s">
        <v>30</v>
      </c>
      <c r="E35" s="4">
        <v>45622</v>
      </c>
      <c r="F35" s="4">
        <v>45657</v>
      </c>
      <c r="G35" s="3" t="s">
        <v>112</v>
      </c>
      <c r="H35" s="3" t="s">
        <v>31</v>
      </c>
      <c r="I35" s="3" t="s">
        <v>32</v>
      </c>
      <c r="J35" s="3" t="s">
        <v>33</v>
      </c>
      <c r="K35" s="3" t="s">
        <v>106</v>
      </c>
      <c r="L35" s="3" t="s">
        <v>68</v>
      </c>
      <c r="M35" s="3" t="s">
        <v>69</v>
      </c>
      <c r="N35" s="3" t="s">
        <v>70</v>
      </c>
      <c r="O35" s="3" t="s">
        <v>71</v>
      </c>
      <c r="P35" s="4">
        <v>45622</v>
      </c>
      <c r="Q35" s="4">
        <v>45664</v>
      </c>
      <c r="R35" s="6">
        <v>7241.96</v>
      </c>
      <c r="S35" s="6">
        <v>7241.96</v>
      </c>
      <c r="T35" s="3" t="s">
        <v>72</v>
      </c>
      <c r="U35" s="5">
        <v>42</v>
      </c>
      <c r="V35" s="3" t="s">
        <v>119</v>
      </c>
      <c r="W35" s="3" t="s">
        <v>36</v>
      </c>
      <c r="X35" s="3" t="s">
        <v>36</v>
      </c>
      <c r="Y35" s="4">
        <v>45618</v>
      </c>
      <c r="Z35" s="3" t="s">
        <v>76</v>
      </c>
      <c r="AA35" s="3" t="s">
        <v>37</v>
      </c>
      <c r="AB35" s="3" t="s">
        <v>36</v>
      </c>
    </row>
    <row r="36" spans="1:28" ht="78" x14ac:dyDescent="0.3">
      <c r="A36" s="2" t="str">
        <f>HYPERLINK("https://prozorro.gov.ua/uk/tender/UA-2025-01-07-001437-a/","UA-2025-01-07-001437-a")</f>
        <v>UA-2025-01-07-001437-a</v>
      </c>
      <c r="B36" s="2" t="str">
        <f>HYPERLINK("https://smarttender.biz/publichni-zakupivli-prozorro-dogovory/22827463/","UA-2025-01-07-001437-a-c1")</f>
        <v>UA-2025-01-07-001437-a-c1</v>
      </c>
      <c r="C36" s="3" t="s">
        <v>160</v>
      </c>
      <c r="D36" s="3" t="s">
        <v>30</v>
      </c>
      <c r="E36" s="4">
        <v>45644</v>
      </c>
      <c r="F36" s="4">
        <v>45657</v>
      </c>
      <c r="G36" s="3" t="s">
        <v>161</v>
      </c>
      <c r="H36" s="3" t="s">
        <v>31</v>
      </c>
      <c r="I36" s="3" t="s">
        <v>32</v>
      </c>
      <c r="J36" s="3" t="s">
        <v>33</v>
      </c>
      <c r="K36" s="3" t="s">
        <v>106</v>
      </c>
      <c r="L36" s="3" t="s">
        <v>68</v>
      </c>
      <c r="M36" s="3" t="s">
        <v>69</v>
      </c>
      <c r="N36" s="3" t="s">
        <v>98</v>
      </c>
      <c r="O36" s="3" t="s">
        <v>99</v>
      </c>
      <c r="P36" s="4">
        <v>45644</v>
      </c>
      <c r="Q36" s="4">
        <v>45664</v>
      </c>
      <c r="R36" s="5">
        <v>34992</v>
      </c>
      <c r="S36" s="5">
        <v>34992</v>
      </c>
      <c r="T36" s="3" t="s">
        <v>49</v>
      </c>
      <c r="U36" s="5">
        <v>1</v>
      </c>
      <c r="V36" s="3" t="s">
        <v>35</v>
      </c>
      <c r="W36" s="3" t="s">
        <v>36</v>
      </c>
      <c r="X36" s="3" t="s">
        <v>36</v>
      </c>
      <c r="Y36" s="4">
        <v>45657</v>
      </c>
      <c r="Z36" s="3" t="s">
        <v>76</v>
      </c>
      <c r="AA36" s="3" t="s">
        <v>37</v>
      </c>
      <c r="AB36" s="3" t="s">
        <v>36</v>
      </c>
    </row>
    <row r="37" spans="1:28" ht="31.2" x14ac:dyDescent="0.3">
      <c r="A37" s="2" t="str">
        <f>HYPERLINK("https://prozorro.gov.ua/uk/tender/UA-2025-01-07-001469-a/","UA-2025-01-07-001469-a")</f>
        <v>UA-2025-01-07-001469-a</v>
      </c>
      <c r="B37" s="2" t="str">
        <f>HYPERLINK("https://smarttender.biz/publichni-zakupivli-prozorro-dogovory/22827491/","UA-2025-01-07-001469-a-b1")</f>
        <v>UA-2025-01-07-001469-a-b1</v>
      </c>
      <c r="C37" s="3" t="s">
        <v>94</v>
      </c>
      <c r="D37" s="3" t="s">
        <v>30</v>
      </c>
      <c r="E37" s="4">
        <v>45629</v>
      </c>
      <c r="F37" s="4">
        <v>45657</v>
      </c>
      <c r="G37" s="3" t="s">
        <v>112</v>
      </c>
      <c r="H37" s="3" t="s">
        <v>31</v>
      </c>
      <c r="I37" s="3" t="s">
        <v>32</v>
      </c>
      <c r="J37" s="3" t="s">
        <v>33</v>
      </c>
      <c r="K37" s="3" t="s">
        <v>106</v>
      </c>
      <c r="L37" s="3" t="s">
        <v>68</v>
      </c>
      <c r="M37" s="3" t="s">
        <v>69</v>
      </c>
      <c r="N37" s="3" t="s">
        <v>70</v>
      </c>
      <c r="O37" s="3" t="s">
        <v>71</v>
      </c>
      <c r="P37" s="4">
        <v>45629</v>
      </c>
      <c r="Q37" s="4">
        <v>45664</v>
      </c>
      <c r="R37" s="5">
        <v>20000</v>
      </c>
      <c r="S37" s="5">
        <v>20000</v>
      </c>
      <c r="T37" s="3" t="s">
        <v>72</v>
      </c>
      <c r="U37" s="5">
        <v>115</v>
      </c>
      <c r="V37" s="3" t="s">
        <v>119</v>
      </c>
      <c r="W37" s="3" t="s">
        <v>36</v>
      </c>
      <c r="X37" s="3" t="s">
        <v>36</v>
      </c>
      <c r="Y37" s="4">
        <v>45657</v>
      </c>
      <c r="Z37" s="3" t="s">
        <v>76</v>
      </c>
      <c r="AA37" s="3" t="s">
        <v>37</v>
      </c>
      <c r="AB37" s="3" t="s">
        <v>36</v>
      </c>
    </row>
    <row r="38" spans="1:28" ht="31.2" x14ac:dyDescent="0.3">
      <c r="A38" s="2" t="str">
        <f>HYPERLINK("https://prozorro.gov.ua/uk/tender/UA-2025-01-07-001500-a/","UA-2025-01-07-001500-a")</f>
        <v>UA-2025-01-07-001500-a</v>
      </c>
      <c r="B38" s="2" t="str">
        <f>HYPERLINK("https://smarttender.biz/publichni-zakupivli-prozorro-dogovory/22827528/","UA-2025-01-07-001500-a-c1")</f>
        <v>UA-2025-01-07-001500-a-c1</v>
      </c>
      <c r="C38" s="3" t="s">
        <v>97</v>
      </c>
      <c r="D38" s="3" t="s">
        <v>30</v>
      </c>
      <c r="E38" s="4">
        <v>45632</v>
      </c>
      <c r="F38" s="4">
        <v>45657</v>
      </c>
      <c r="G38" s="3" t="s">
        <v>102</v>
      </c>
      <c r="H38" s="3" t="s">
        <v>31</v>
      </c>
      <c r="I38" s="3" t="s">
        <v>32</v>
      </c>
      <c r="J38" s="3" t="s">
        <v>33</v>
      </c>
      <c r="K38" s="3" t="s">
        <v>106</v>
      </c>
      <c r="L38" s="3" t="s">
        <v>68</v>
      </c>
      <c r="M38" s="3" t="s">
        <v>69</v>
      </c>
      <c r="N38" s="3" t="s">
        <v>74</v>
      </c>
      <c r="O38" s="3" t="s">
        <v>75</v>
      </c>
      <c r="P38" s="4">
        <v>45632</v>
      </c>
      <c r="Q38" s="4">
        <v>45664</v>
      </c>
      <c r="R38" s="5">
        <v>11500</v>
      </c>
      <c r="S38" s="5">
        <v>11500</v>
      </c>
      <c r="T38" s="3" t="s">
        <v>34</v>
      </c>
      <c r="U38" s="5">
        <v>1</v>
      </c>
      <c r="V38" s="3" t="s">
        <v>35</v>
      </c>
      <c r="W38" s="3" t="s">
        <v>36</v>
      </c>
      <c r="X38" s="3" t="s">
        <v>36</v>
      </c>
      <c r="Y38" s="4">
        <v>45657</v>
      </c>
      <c r="Z38" s="3" t="s">
        <v>76</v>
      </c>
      <c r="AA38" s="3" t="s">
        <v>37</v>
      </c>
      <c r="AB38" s="3" t="s">
        <v>36</v>
      </c>
    </row>
    <row r="39" spans="1:28" ht="31.2" x14ac:dyDescent="0.3">
      <c r="A39" s="2" t="str">
        <f>HYPERLINK("https://prozorro.gov.ua/uk/tender/UA-2025-01-07-001605-a/","UA-2025-01-07-001605-a")</f>
        <v>UA-2025-01-07-001605-a</v>
      </c>
      <c r="B39" s="2" t="str">
        <f>HYPERLINK("https://smarttender.biz/publichni-zakupivli-prozorro-dogovory/22827630/","UA-2025-01-07-001605-a-a1")</f>
        <v>UA-2025-01-07-001605-a-a1</v>
      </c>
      <c r="C39" s="3" t="s">
        <v>162</v>
      </c>
      <c r="D39" s="3" t="s">
        <v>30</v>
      </c>
      <c r="E39" s="4">
        <v>45635</v>
      </c>
      <c r="F39" s="4">
        <v>46000</v>
      </c>
      <c r="G39" s="3" t="s">
        <v>163</v>
      </c>
      <c r="H39" s="3" t="s">
        <v>31</v>
      </c>
      <c r="I39" s="3" t="s">
        <v>32</v>
      </c>
      <c r="J39" s="3" t="s">
        <v>33</v>
      </c>
      <c r="K39" s="3" t="s">
        <v>106</v>
      </c>
      <c r="L39" s="3" t="s">
        <v>68</v>
      </c>
      <c r="M39" s="3" t="s">
        <v>69</v>
      </c>
      <c r="N39" s="3" t="s">
        <v>164</v>
      </c>
      <c r="O39" s="3" t="s">
        <v>165</v>
      </c>
      <c r="P39" s="4">
        <v>45635</v>
      </c>
      <c r="Q39" s="4">
        <v>45664</v>
      </c>
      <c r="R39" s="5">
        <v>918</v>
      </c>
      <c r="S39" s="5">
        <v>918</v>
      </c>
      <c r="T39" s="3" t="s">
        <v>166</v>
      </c>
      <c r="U39" s="5">
        <v>1</v>
      </c>
      <c r="V39" s="3" t="s">
        <v>35</v>
      </c>
      <c r="W39" s="3" t="s">
        <v>36</v>
      </c>
      <c r="X39" s="3" t="s">
        <v>36</v>
      </c>
      <c r="Y39" s="4">
        <v>45657</v>
      </c>
      <c r="Z39" s="3" t="s">
        <v>76</v>
      </c>
      <c r="AA39" s="3" t="s">
        <v>37</v>
      </c>
      <c r="AB39" s="3" t="s">
        <v>36</v>
      </c>
    </row>
    <row r="40" spans="1:28" ht="46.8" x14ac:dyDescent="0.3">
      <c r="A40" s="2" t="str">
        <f>HYPERLINK("https://prozorro.gov.ua/uk/tender/UA-2025-01-07-001654-a/","UA-2025-01-07-001654-a")</f>
        <v>UA-2025-01-07-001654-a</v>
      </c>
      <c r="B40" s="2" t="str">
        <f>HYPERLINK("https://smarttender.biz/publichni-zakupivli-prozorro-dogovory/22827682/","UA-2025-01-07-001654-a-a1")</f>
        <v>UA-2025-01-07-001654-a-a1</v>
      </c>
      <c r="C40" s="3" t="s">
        <v>167</v>
      </c>
      <c r="D40" s="3" t="s">
        <v>30</v>
      </c>
      <c r="E40" s="4">
        <v>45639</v>
      </c>
      <c r="F40" s="4">
        <v>45657</v>
      </c>
      <c r="G40" s="3" t="s">
        <v>168</v>
      </c>
      <c r="H40" s="3" t="s">
        <v>31</v>
      </c>
      <c r="I40" s="3" t="s">
        <v>32</v>
      </c>
      <c r="J40" s="3" t="s">
        <v>33</v>
      </c>
      <c r="K40" s="3" t="s">
        <v>106</v>
      </c>
      <c r="L40" s="3" t="s">
        <v>68</v>
      </c>
      <c r="M40" s="3" t="s">
        <v>69</v>
      </c>
      <c r="N40" s="3" t="s">
        <v>134</v>
      </c>
      <c r="O40" s="3" t="s">
        <v>135</v>
      </c>
      <c r="P40" s="4">
        <v>45639</v>
      </c>
      <c r="Q40" s="4">
        <v>45664</v>
      </c>
      <c r="R40" s="5">
        <v>24857</v>
      </c>
      <c r="S40" s="5">
        <v>24857</v>
      </c>
      <c r="T40" s="3" t="s">
        <v>136</v>
      </c>
      <c r="U40" s="5">
        <v>134</v>
      </c>
      <c r="V40" s="3" t="s">
        <v>38</v>
      </c>
      <c r="W40" s="3" t="s">
        <v>36</v>
      </c>
      <c r="X40" s="3" t="s">
        <v>36</v>
      </c>
      <c r="Y40" s="4">
        <v>45638</v>
      </c>
      <c r="Z40" s="3" t="s">
        <v>76</v>
      </c>
      <c r="AA40" s="3" t="s">
        <v>37</v>
      </c>
      <c r="AB40" s="3" t="s">
        <v>36</v>
      </c>
    </row>
    <row r="41" spans="1:28" ht="31.2" x14ac:dyDescent="0.3">
      <c r="A41" s="2" t="str">
        <f>HYPERLINK("https://prozorro.gov.ua/uk/tender/UA-2025-01-07-001688-a/","UA-2025-01-07-001688-a")</f>
        <v>UA-2025-01-07-001688-a</v>
      </c>
      <c r="B41" s="2" t="str">
        <f>HYPERLINK("https://smarttender.biz/publichni-zakupivli-prozorro-dogovory/22827716/","UA-2025-01-07-001688-a-c1")</f>
        <v>UA-2025-01-07-001688-a-c1</v>
      </c>
      <c r="C41" s="3" t="s">
        <v>103</v>
      </c>
      <c r="D41" s="3" t="s">
        <v>30</v>
      </c>
      <c r="E41" s="4">
        <v>45639</v>
      </c>
      <c r="F41" s="4">
        <v>45657</v>
      </c>
      <c r="G41" s="3" t="s">
        <v>155</v>
      </c>
      <c r="H41" s="3" t="s">
        <v>31</v>
      </c>
      <c r="I41" s="3" t="s">
        <v>32</v>
      </c>
      <c r="J41" s="3" t="s">
        <v>33</v>
      </c>
      <c r="K41" s="3" t="s">
        <v>106</v>
      </c>
      <c r="L41" s="3" t="s">
        <v>68</v>
      </c>
      <c r="M41" s="3" t="s">
        <v>69</v>
      </c>
      <c r="N41" s="3" t="s">
        <v>87</v>
      </c>
      <c r="O41" s="3" t="s">
        <v>88</v>
      </c>
      <c r="P41" s="4">
        <v>45639</v>
      </c>
      <c r="Q41" s="4">
        <v>45664</v>
      </c>
      <c r="R41" s="5">
        <v>13230</v>
      </c>
      <c r="S41" s="5">
        <v>13230</v>
      </c>
      <c r="T41" s="3" t="s">
        <v>89</v>
      </c>
      <c r="U41" s="5">
        <v>1</v>
      </c>
      <c r="V41" s="3" t="s">
        <v>35</v>
      </c>
      <c r="W41" s="3" t="s">
        <v>36</v>
      </c>
      <c r="X41" s="3" t="s">
        <v>36</v>
      </c>
      <c r="Y41" s="4">
        <v>45642</v>
      </c>
      <c r="Z41" s="3" t="s">
        <v>76</v>
      </c>
      <c r="AA41" s="3" t="s">
        <v>37</v>
      </c>
      <c r="AB41" s="3" t="s">
        <v>36</v>
      </c>
    </row>
    <row r="42" spans="1:28" ht="31.2" x14ac:dyDescent="0.3">
      <c r="A42" s="2" t="str">
        <f>HYPERLINK("https://prozorro.gov.ua/uk/tender/UA-2025-01-07-001709-a/","UA-2025-01-07-001709-a")</f>
        <v>UA-2025-01-07-001709-a</v>
      </c>
      <c r="B42" s="2" t="str">
        <f>HYPERLINK("https://smarttender.biz/publichni-zakupivli-prozorro-dogovory/22827744/","UA-2025-01-07-001709-a-b1")</f>
        <v>UA-2025-01-07-001709-a-b1</v>
      </c>
      <c r="C42" s="3" t="s">
        <v>56</v>
      </c>
      <c r="D42" s="3" t="s">
        <v>30</v>
      </c>
      <c r="E42" s="4">
        <v>45643</v>
      </c>
      <c r="F42" s="4">
        <v>45657</v>
      </c>
      <c r="G42" s="3" t="s">
        <v>155</v>
      </c>
      <c r="H42" s="3" t="s">
        <v>31</v>
      </c>
      <c r="I42" s="3" t="s">
        <v>32</v>
      </c>
      <c r="J42" s="3" t="s">
        <v>33</v>
      </c>
      <c r="K42" s="3" t="s">
        <v>106</v>
      </c>
      <c r="L42" s="3" t="s">
        <v>68</v>
      </c>
      <c r="M42" s="3" t="s">
        <v>69</v>
      </c>
      <c r="N42" s="3" t="s">
        <v>87</v>
      </c>
      <c r="O42" s="3" t="s">
        <v>88</v>
      </c>
      <c r="P42" s="4">
        <v>45643</v>
      </c>
      <c r="Q42" s="4">
        <v>45664</v>
      </c>
      <c r="R42" s="5">
        <v>13770</v>
      </c>
      <c r="S42" s="5">
        <v>13770</v>
      </c>
      <c r="T42" s="3" t="s">
        <v>89</v>
      </c>
      <c r="U42" s="5">
        <v>1</v>
      </c>
      <c r="V42" s="3" t="s">
        <v>35</v>
      </c>
      <c r="W42" s="3" t="s">
        <v>36</v>
      </c>
      <c r="X42" s="3" t="s">
        <v>36</v>
      </c>
      <c r="Y42" s="4">
        <v>45644</v>
      </c>
      <c r="Z42" s="3" t="s">
        <v>76</v>
      </c>
      <c r="AA42" s="3" t="s">
        <v>37</v>
      </c>
      <c r="AB42" s="3" t="s">
        <v>36</v>
      </c>
    </row>
    <row r="43" spans="1:28" ht="31.2" x14ac:dyDescent="0.3">
      <c r="A43" s="2" t="str">
        <f>HYPERLINK("https://prozorro.gov.ua/uk/tender/UA-2025-01-07-001736-a/","UA-2025-01-07-001736-a")</f>
        <v>UA-2025-01-07-001736-a</v>
      </c>
      <c r="B43" s="2" t="str">
        <f>HYPERLINK("https://smarttender.biz/publichni-zakupivli-prozorro-dogovory/22827777/","UA-2025-01-07-001736-a-c1")</f>
        <v>UA-2025-01-07-001736-a-c1</v>
      </c>
      <c r="C43" s="3" t="s">
        <v>57</v>
      </c>
      <c r="D43" s="3" t="s">
        <v>30</v>
      </c>
      <c r="E43" s="4">
        <v>45645</v>
      </c>
      <c r="F43" s="4">
        <v>45657</v>
      </c>
      <c r="G43" s="3" t="s">
        <v>102</v>
      </c>
      <c r="H43" s="3" t="s">
        <v>31</v>
      </c>
      <c r="I43" s="3" t="s">
        <v>32</v>
      </c>
      <c r="J43" s="3" t="s">
        <v>33</v>
      </c>
      <c r="K43" s="3" t="s">
        <v>106</v>
      </c>
      <c r="L43" s="3" t="s">
        <v>68</v>
      </c>
      <c r="M43" s="3" t="s">
        <v>69</v>
      </c>
      <c r="N43" s="3" t="s">
        <v>100</v>
      </c>
      <c r="O43" s="3" t="s">
        <v>101</v>
      </c>
      <c r="P43" s="4">
        <v>45645</v>
      </c>
      <c r="Q43" s="4">
        <v>45664</v>
      </c>
      <c r="R43" s="5">
        <v>14752</v>
      </c>
      <c r="S43" s="5">
        <v>14752</v>
      </c>
      <c r="T43" s="3" t="s">
        <v>34</v>
      </c>
      <c r="U43" s="5">
        <v>1</v>
      </c>
      <c r="V43" s="3" t="s">
        <v>35</v>
      </c>
      <c r="W43" s="3" t="s">
        <v>36</v>
      </c>
      <c r="X43" s="3" t="s">
        <v>36</v>
      </c>
      <c r="Y43" s="4">
        <v>45657</v>
      </c>
      <c r="Z43" s="3" t="s">
        <v>76</v>
      </c>
      <c r="AA43" s="3" t="s">
        <v>37</v>
      </c>
      <c r="AB43" s="3" t="s">
        <v>36</v>
      </c>
    </row>
    <row r="44" spans="1:28" ht="31.2" x14ac:dyDescent="0.3">
      <c r="A44" s="2" t="str">
        <f>HYPERLINK("https://prozorro.gov.ua/uk/tender/UA-2025-01-07-001768-a/","UA-2025-01-07-001768-a")</f>
        <v>UA-2025-01-07-001768-a</v>
      </c>
      <c r="B44" s="2" t="str">
        <f>HYPERLINK("https://smarttender.biz/publichni-zakupivli-prozorro-dogovory/22827812/","UA-2025-01-07-001768-a-c1")</f>
        <v>UA-2025-01-07-001768-a-c1</v>
      </c>
      <c r="C44" s="3" t="s">
        <v>54</v>
      </c>
      <c r="D44" s="3" t="s">
        <v>30</v>
      </c>
      <c r="E44" s="4">
        <v>45649</v>
      </c>
      <c r="F44" s="4">
        <v>45657</v>
      </c>
      <c r="G44" s="3" t="s">
        <v>102</v>
      </c>
      <c r="H44" s="3" t="s">
        <v>31</v>
      </c>
      <c r="I44" s="3" t="s">
        <v>32</v>
      </c>
      <c r="J44" s="3" t="s">
        <v>33</v>
      </c>
      <c r="K44" s="3" t="s">
        <v>106</v>
      </c>
      <c r="L44" s="3" t="s">
        <v>68</v>
      </c>
      <c r="M44" s="3" t="s">
        <v>69</v>
      </c>
      <c r="N44" s="3" t="s">
        <v>74</v>
      </c>
      <c r="O44" s="3" t="s">
        <v>75</v>
      </c>
      <c r="P44" s="4">
        <v>45649</v>
      </c>
      <c r="Q44" s="4">
        <v>45664</v>
      </c>
      <c r="R44" s="5">
        <v>6090</v>
      </c>
      <c r="S44" s="5">
        <v>6090</v>
      </c>
      <c r="T44" s="3" t="s">
        <v>34</v>
      </c>
      <c r="U44" s="5">
        <v>1</v>
      </c>
      <c r="V44" s="3" t="s">
        <v>35</v>
      </c>
      <c r="W44" s="3" t="s">
        <v>36</v>
      </c>
      <c r="X44" s="3" t="s">
        <v>36</v>
      </c>
      <c r="Y44" s="4">
        <v>45657</v>
      </c>
      <c r="Z44" s="3" t="s">
        <v>76</v>
      </c>
      <c r="AA44" s="3" t="s">
        <v>37</v>
      </c>
      <c r="AB44" s="3" t="s">
        <v>36</v>
      </c>
    </row>
    <row r="45" spans="1:28" ht="31.2" x14ac:dyDescent="0.3">
      <c r="A45" s="2" t="str">
        <f>HYPERLINK("https://prozorro.gov.ua/uk/tender/UA-2025-01-07-001835-a/","UA-2025-01-07-001835-a")</f>
        <v>UA-2025-01-07-001835-a</v>
      </c>
      <c r="B45" s="2" t="str">
        <f>HYPERLINK("https://smarttender.biz/publichni-zakupivli-prozorro-dogovory/22827873/","UA-2025-01-07-001835-a-b1")</f>
        <v>UA-2025-01-07-001835-a-b1</v>
      </c>
      <c r="C45" s="3" t="s">
        <v>169</v>
      </c>
      <c r="D45" s="3" t="s">
        <v>30</v>
      </c>
      <c r="E45" s="4">
        <v>45652</v>
      </c>
      <c r="F45" s="4">
        <v>45657</v>
      </c>
      <c r="G45" s="3" t="s">
        <v>170</v>
      </c>
      <c r="H45" s="3" t="s">
        <v>31</v>
      </c>
      <c r="I45" s="3" t="s">
        <v>32</v>
      </c>
      <c r="J45" s="3" t="s">
        <v>33</v>
      </c>
      <c r="K45" s="3" t="s">
        <v>106</v>
      </c>
      <c r="L45" s="3" t="s">
        <v>68</v>
      </c>
      <c r="M45" s="3" t="s">
        <v>69</v>
      </c>
      <c r="N45" s="3" t="s">
        <v>171</v>
      </c>
      <c r="O45" s="3" t="s">
        <v>172</v>
      </c>
      <c r="P45" s="4">
        <v>45652</v>
      </c>
      <c r="Q45" s="4">
        <v>45664</v>
      </c>
      <c r="R45" s="5">
        <v>47850</v>
      </c>
      <c r="S45" s="5">
        <v>47850</v>
      </c>
      <c r="T45" s="3" t="s">
        <v>173</v>
      </c>
      <c r="U45" s="3"/>
      <c r="V45" s="3" t="s">
        <v>38</v>
      </c>
      <c r="W45" s="3" t="s">
        <v>36</v>
      </c>
      <c r="X45" s="3" t="s">
        <v>36</v>
      </c>
      <c r="Y45" s="4">
        <v>45657</v>
      </c>
      <c r="Z45" s="3" t="s">
        <v>76</v>
      </c>
      <c r="AA45" s="3" t="s">
        <v>37</v>
      </c>
      <c r="AB45" s="3" t="s">
        <v>36</v>
      </c>
    </row>
    <row r="46" spans="1:28" ht="31.2" x14ac:dyDescent="0.3">
      <c r="A46" s="2" t="str">
        <f>HYPERLINK("https://prozorro.gov.ua/uk/tender/UA-2025-01-07-001889-a/","UA-2025-01-07-001889-a")</f>
        <v>UA-2025-01-07-001889-a</v>
      </c>
      <c r="B46" s="2" t="str">
        <f>HYPERLINK("https://smarttender.biz/publichni-zakupivli-prozorro-dogovory/22827929/","UA-2025-01-07-001889-a-b1")</f>
        <v>UA-2025-01-07-001889-a-b1</v>
      </c>
      <c r="C46" s="3" t="s">
        <v>174</v>
      </c>
      <c r="D46" s="3" t="s">
        <v>30</v>
      </c>
      <c r="E46" s="4">
        <v>45652</v>
      </c>
      <c r="F46" s="4">
        <v>45657</v>
      </c>
      <c r="G46" s="3" t="s">
        <v>55</v>
      </c>
      <c r="H46" s="3" t="s">
        <v>31</v>
      </c>
      <c r="I46" s="3" t="s">
        <v>32</v>
      </c>
      <c r="J46" s="3" t="s">
        <v>33</v>
      </c>
      <c r="K46" s="3" t="s">
        <v>106</v>
      </c>
      <c r="L46" s="3" t="s">
        <v>68</v>
      </c>
      <c r="M46" s="3" t="s">
        <v>69</v>
      </c>
      <c r="N46" s="3" t="s">
        <v>175</v>
      </c>
      <c r="O46" s="3" t="s">
        <v>176</v>
      </c>
      <c r="P46" s="4">
        <v>45652</v>
      </c>
      <c r="Q46" s="4">
        <v>45664</v>
      </c>
      <c r="R46" s="5">
        <v>75850</v>
      </c>
      <c r="S46" s="5">
        <v>75850</v>
      </c>
      <c r="T46" s="3" t="s">
        <v>39</v>
      </c>
      <c r="U46" s="3"/>
      <c r="V46" s="3" t="s">
        <v>38</v>
      </c>
      <c r="W46" s="3" t="s">
        <v>36</v>
      </c>
      <c r="X46" s="3" t="s">
        <v>36</v>
      </c>
      <c r="Y46" s="4">
        <v>45657</v>
      </c>
      <c r="Z46" s="3" t="s">
        <v>76</v>
      </c>
      <c r="AA46" s="3" t="s">
        <v>37</v>
      </c>
      <c r="AB46" s="3" t="s">
        <v>36</v>
      </c>
    </row>
    <row r="47" spans="1:28" ht="46.8" x14ac:dyDescent="0.3">
      <c r="A47" s="2" t="str">
        <f>HYPERLINK("https://prozorro.gov.ua/uk/tender/UA-2025-01-09-001423-a/","UA-2025-01-09-001423-a")</f>
        <v>UA-2025-01-09-001423-a</v>
      </c>
      <c r="B47" s="2" t="str">
        <f>HYPERLINK("https://smarttender.biz/publichni-zakupivli-prozorro-dogovory/22844626/","UA-2025-01-09-001423-a-c1")</f>
        <v>UA-2025-01-09-001423-a-c1</v>
      </c>
      <c r="C47" s="3" t="s">
        <v>126</v>
      </c>
      <c r="D47" s="3" t="s">
        <v>30</v>
      </c>
      <c r="E47" s="4">
        <v>45491</v>
      </c>
      <c r="F47" s="4">
        <v>45657</v>
      </c>
      <c r="G47" s="3" t="s">
        <v>127</v>
      </c>
      <c r="H47" s="3" t="s">
        <v>31</v>
      </c>
      <c r="I47" s="3" t="s">
        <v>32</v>
      </c>
      <c r="J47" s="3" t="s">
        <v>33</v>
      </c>
      <c r="K47" s="3" t="s">
        <v>106</v>
      </c>
      <c r="L47" s="3" t="s">
        <v>68</v>
      </c>
      <c r="M47" s="3" t="s">
        <v>69</v>
      </c>
      <c r="N47" s="3" t="s">
        <v>83</v>
      </c>
      <c r="O47" s="3" t="s">
        <v>84</v>
      </c>
      <c r="P47" s="4">
        <v>45491</v>
      </c>
      <c r="Q47" s="4">
        <v>45666</v>
      </c>
      <c r="R47" s="5">
        <v>2700</v>
      </c>
      <c r="S47" s="5">
        <v>2700</v>
      </c>
      <c r="T47" s="3" t="s">
        <v>85</v>
      </c>
      <c r="U47" s="5">
        <v>1</v>
      </c>
      <c r="V47" s="3" t="s">
        <v>35</v>
      </c>
      <c r="W47" s="3" t="s">
        <v>36</v>
      </c>
      <c r="X47" s="3" t="s">
        <v>36</v>
      </c>
      <c r="Y47" s="4">
        <v>45504</v>
      </c>
      <c r="Z47" s="3" t="s">
        <v>76</v>
      </c>
      <c r="AA47" s="3" t="s">
        <v>37</v>
      </c>
      <c r="AB47" s="3" t="s">
        <v>36</v>
      </c>
    </row>
  </sheetData>
  <autoFilter ref="A2:AB2"/>
  <mergeCells count="1">
    <mergeCell ref="A1:A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Звіт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 Olimp</dc:creator>
  <cp:lastModifiedBy>Bud Olimp</cp:lastModifiedBy>
  <dcterms:created xsi:type="dcterms:W3CDTF">2026-08-31T11:42:10Z</dcterms:created>
  <dcterms:modified xsi:type="dcterms:W3CDTF">2026-08-31T11:43:12Z</dcterms:modified>
</cp:coreProperties>
</file>