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Звіт" sheetId="1" r:id="rId1"/>
  </sheets>
  <definedNames>
    <definedName name="_xlnm._FilterDatabase" localSheetId="0" hidden="1">'Звіт'!$A$2:$AB$2</definedName>
  </definedNames>
  <calcPr fullCalcOnLoad="1"/>
</workbook>
</file>

<file path=xl/sharedStrings.xml><?xml version="1.0" encoding="utf-8"?>
<sst xmlns="http://schemas.openxmlformats.org/spreadsheetml/2006/main" count="152" uniqueCount="152">
  <si>
    <t>Звіт</t>
  </si>
  <si>
    <t>Номер закупівлі Prozorro</t>
  </si>
  <si>
    <t>Номер договору Prozorro</t>
  </si>
  <si>
    <t>Номер договору</t>
  </si>
  <si>
    <t>Статус договору</t>
  </si>
  <si>
    <t>Дата дії договору з</t>
  </si>
  <si>
    <t>Дата дії договору до</t>
  </si>
  <si>
    <t>Предмет закупівлі</t>
  </si>
  <si>
    <t>Організатор</t>
  </si>
  <si>
    <t>Код ЄДРПОУ організатора</t>
  </si>
  <si>
    <t>Адреса організатора (юридична)</t>
  </si>
  <si>
    <t>ПІБ</t>
  </si>
  <si>
    <t>Контактний номер телефону</t>
  </si>
  <si>
    <t>E-mail</t>
  </si>
  <si>
    <t>Учасник</t>
  </si>
  <si>
    <t>Код ЄДРПОУ учасника</t>
  </si>
  <si>
    <t>Дата підпису</t>
  </si>
  <si>
    <t>Дата останніх змін</t>
  </si>
  <si>
    <t>Початкова сума (грн.)</t>
  </si>
  <si>
    <t>Сума (грн.)</t>
  </si>
  <si>
    <t>Класифікатор</t>
  </si>
  <si>
    <t>Кількість</t>
  </si>
  <si>
    <t>Од. вим.</t>
  </si>
  <si>
    <t>Умови оплати</t>
  </si>
  <si>
    <t>Дата поставки з</t>
  </si>
  <si>
    <t>Дата поставки до</t>
  </si>
  <si>
    <t>Адреса поставки</t>
  </si>
  <si>
    <t>Наявність додаткових угод</t>
  </si>
  <si>
    <t>Причина укладення дод. угод</t>
  </si>
  <si>
    <t>2101/01</t>
  </si>
  <si>
    <t>Діє</t>
  </si>
  <si>
    <t>Комп'ютерне обладнання</t>
  </si>
  <si>
    <t xml:space="preserve">Департамент економіки, інвестиційної діяльності та регіональної політики  Волинської ОДА</t>
  </si>
  <si>
    <t>43564564</t>
  </si>
  <si>
    <t>МАЙДАН КИЇВСЬКИЙ, будинок 9</t>
  </si>
  <si>
    <t>Марчук Юлія Леонідівна</t>
  </si>
  <si>
    <t>380503785004</t>
  </si>
  <si>
    <t>Lssova2012@gmail.com</t>
  </si>
  <si>
    <t>Фізична особа підприємець Іщук Федір Леонідович</t>
  </si>
  <si>
    <t>2786409492</t>
  </si>
  <si>
    <t>30230000-0 Комп’ютерне обладнання</t>
  </si>
  <si>
    <t>штука</t>
  </si>
  <si>
    <t/>
  </si>
  <si>
    <t>43027, Україна, Волинська область, Луцьк, МАЙДАН КИЇВСЬКИЙ, будинок 9</t>
  </si>
  <si>
    <t>Ні</t>
  </si>
  <si>
    <t>3</t>
  </si>
  <si>
    <t>Комп'ютерна обладнання</t>
  </si>
  <si>
    <t>ФОП Варшик Богдан Анатолійович</t>
  </si>
  <si>
    <t>3106910191</t>
  </si>
  <si>
    <t>2</t>
  </si>
  <si>
    <t>Послуги з ремонту та технічного обслуговування комп'ютерної техніки</t>
  </si>
  <si>
    <t>ФОП Янішевський Андрій Сергійович</t>
  </si>
  <si>
    <t>3041711850</t>
  </si>
  <si>
    <t>50310000-1 Технічне обслуговування і ремонт офісної техніки</t>
  </si>
  <si>
    <t>послуга</t>
  </si>
  <si>
    <t>05/03/25</t>
  </si>
  <si>
    <t>Продукція призначена для протокольних заходів (парасолька брендована 30 шт., термокружка брендована 30 шт.</t>
  </si>
  <si>
    <t>ФОП Мерчук Тетяна Миколаївна</t>
  </si>
  <si>
    <t>2551103260</t>
  </si>
  <si>
    <t>18530000-3 Подарунки та нагороди</t>
  </si>
  <si>
    <t>05</t>
  </si>
  <si>
    <t>Продукція призначена для протокольних заходів (пакет з крученими ручками 150*90*240 крафт бурий)</t>
  </si>
  <si>
    <t>Новосад Руслан Анатолійович</t>
  </si>
  <si>
    <t>2861305751</t>
  </si>
  <si>
    <t>04</t>
  </si>
  <si>
    <t>Продукція призначена для протокольних заходів (наклейки 200 шт., щоденники А5 30шт.)</t>
  </si>
  <si>
    <t>ФОП Петринка О.Я.</t>
  </si>
  <si>
    <t>3196108514</t>
  </si>
  <si>
    <t>7</t>
  </si>
  <si>
    <t xml:space="preserve">Продукція призначена  для проведення протокольних заходів (Подарунковий набір малий 10 шт., Подарунковий набір великий 2 шт.)</t>
  </si>
  <si>
    <t>Дмитрук Тетяна Іванівна</t>
  </si>
  <si>
    <t>2430900021</t>
  </si>
  <si>
    <t>4С/52</t>
  </si>
  <si>
    <t xml:space="preserve">Консультативні  послуги з питань інформатизації, супроводження ліцензійного програмного забезпечення "СОНАТА"</t>
  </si>
  <si>
    <t>ФОП Осійчук Тамара Олександрівна</t>
  </si>
  <si>
    <t>1945519306</t>
  </si>
  <si>
    <t>72260000-5 Послуги, пов’язані з програмним забезпеченням</t>
  </si>
  <si>
    <t>8</t>
  </si>
  <si>
    <t>Надання послуг з розміщення рекламних публікацій на сторінках газети в загальній кількості 135 см2</t>
  </si>
  <si>
    <t>ПП "Рекламно-інформаційне агенство "Твій вибір"</t>
  </si>
  <si>
    <t>33837545</t>
  </si>
  <si>
    <t>79340000-9 Рекламні та маркетингові послуги</t>
  </si>
  <si>
    <t>10</t>
  </si>
  <si>
    <t>Кейтерингові послуги (забезпечення та організація кейтерингу на 37 осіб)</t>
  </si>
  <si>
    <t>ФОП Дащук Юлія Євгеніївна</t>
  </si>
  <si>
    <t>3261917860</t>
  </si>
  <si>
    <t>55520000-1 Кейтерингові послуги</t>
  </si>
  <si>
    <t>16/04/25</t>
  </si>
  <si>
    <t>Продукція призначення для проведення протокольних заходів (пакет паперовий брендований)</t>
  </si>
  <si>
    <t>18930000-7 Мішки та пакети</t>
  </si>
  <si>
    <t>42/25/ЕД</t>
  </si>
  <si>
    <t>Продукція призначена для протокольних заходів (доріжка "Волинь унікальна" 24 шт., сумка-шопер "Волинь унікальна" 36 шт., скатертина "Волинь унікальна" 24шт.</t>
  </si>
  <si>
    <t>ПРИВАТНЕ АКЦІОНЕРНЕ ТОВАРИСТВО "ЕДЕЛЬВІКА"</t>
  </si>
  <si>
    <t>20134458</t>
  </si>
  <si>
    <t>39560000-5 Текстильні вироби різні</t>
  </si>
  <si>
    <t>11</t>
  </si>
  <si>
    <t>Поточний ремонт та технічне обслуговування комп'ютерної техніки</t>
  </si>
  <si>
    <t>ФІЗИЧНА ОСОБА-ПІДПРИЄМЕЦЬ ЗАВАДСЬКИЙ АНДРІЙ АНАТОЛІЙОВИЧ</t>
  </si>
  <si>
    <t>2972304611</t>
  </si>
  <si>
    <t>14</t>
  </si>
  <si>
    <t>25</t>
  </si>
  <si>
    <t>Послуги з забезпечення та організації кейтерингу на 33 особи</t>
  </si>
  <si>
    <t>26</t>
  </si>
  <si>
    <t>Папір A4 80гр. Maestro Standart</t>
  </si>
  <si>
    <t>ФОП Тригуб Наталія Володимирівна</t>
  </si>
  <si>
    <t>3139718560</t>
  </si>
  <si>
    <t>30197630-1 Папір для друку</t>
  </si>
  <si>
    <t>27/11/25</t>
  </si>
  <si>
    <t>Продукція, призначена для проведення протокольних заходів (термос брендований в кількості 30 штук)</t>
  </si>
  <si>
    <t>39221150-3 Термоси</t>
  </si>
  <si>
    <t>28</t>
  </si>
  <si>
    <t>Інформаційно- консультаційні послуги щодо забезпечення функціонування хостинг-акаунту involyn (Інвестиційний портал Волинської області).</t>
  </si>
  <si>
    <t>Фізичня особа-підприємець Труш А.М.</t>
  </si>
  <si>
    <t>3147904314</t>
  </si>
  <si>
    <t>72200000-7 Послуги з програмування та консультаційні послуги з питань програмного забезпечення</t>
  </si>
  <si>
    <t>30</t>
  </si>
  <si>
    <t>Послуги з поточного ремонту та технічного обслуговування комп'ютерної техніки</t>
  </si>
  <si>
    <t>31</t>
  </si>
  <si>
    <t>Кейтерингові послуги (забезпечення та організація кейтерингу на 35 осіб )</t>
  </si>
  <si>
    <t>118/25/ЕД</t>
  </si>
  <si>
    <t>Продукція призначена для протокольних заходів (скатертини -18 шт., серветки - 36 шт.)</t>
  </si>
  <si>
    <t>32</t>
  </si>
  <si>
    <t>Продукція, призначену для проведення протокольних заходів (прапори, підставки, накінечники, древко)</t>
  </si>
  <si>
    <t>ФОП Пундор Наталія Олександрівна</t>
  </si>
  <si>
    <t>2265417783</t>
  </si>
  <si>
    <t>30190000-7 Офісне устаткування та приладдя різне</t>
  </si>
  <si>
    <t>18/25Й</t>
  </si>
  <si>
    <t>Продукція призначена для протокольних заходів (Вода "Йоданка Павлівська" (Преміум газована) 0,5л, вода "Йоданка Павлівська" (Преміум негазована) 0,5л.</t>
  </si>
  <si>
    <t>ТОВАРИСТВО З ОБМЕЖЕНОЮ ВІДПОВІДАЛЬНІСТЮ " ЙОДАНКА"</t>
  </si>
  <si>
    <t>32220325</t>
  </si>
  <si>
    <t>15980000-1 Безалкогольні напої</t>
  </si>
  <si>
    <t>літр</t>
  </si>
  <si>
    <t>36</t>
  </si>
  <si>
    <t>Продукція призначена для протокольних заходів (блюдо, тарілка, чашка, салатник)</t>
  </si>
  <si>
    <t>Качмарчук Вадим Сергійович</t>
  </si>
  <si>
    <t>3388204556</t>
  </si>
  <si>
    <t>39220000-0 Кухонне приладдя, товари для дому та господарства і приладдя для закладів громадського харчування</t>
  </si>
  <si>
    <t>37</t>
  </si>
  <si>
    <t>Флеш - пям'ять/64 Гб</t>
  </si>
  <si>
    <t>14/12/25</t>
  </si>
  <si>
    <t>Продукція призначена для проведення протокольних заходів (Пакет паперовий 200 шт)</t>
  </si>
  <si>
    <t>41</t>
  </si>
  <si>
    <t>Пристрій безперебійного живлення Maxxter 650VA</t>
  </si>
  <si>
    <t>40</t>
  </si>
  <si>
    <t>39</t>
  </si>
  <si>
    <t>Романюк Наталія Григорівна</t>
  </si>
  <si>
    <t>3098909987</t>
  </si>
  <si>
    <t>пачка</t>
  </si>
  <si>
    <t>01/779</t>
  </si>
  <si>
    <t>Послуги, пов’язані з програмним забезпеченням (технічна підтримка програмного забезпечення АСКОД у складі "Єдиної автоматизованої системи електронного документообігу Волинської області”)</t>
  </si>
  <si>
    <t>Приватне акціонерне товариство “Центр комп’ютерних технологій “ІнфоПлюс”</t>
  </si>
  <si>
    <t>16400836</t>
  </si>
</sst>
</file>

<file path=xl/styles.xml><?xml version="1.0" encoding="utf-8"?>
<styleSheet xmlns="http://schemas.openxmlformats.org/spreadsheetml/2006/main">
  <numFmts count="3">
    <numFmt numFmtId="164" formatCode="dd/MM/yyyy"/>
    <numFmt numFmtId="165" formatCode="#,###,###,###,##0.00"/>
    <numFmt numFmtId="166" formatCode="#,##0.######"/>
  </numFmts>
  <fonts count="4">
    <font>
      <sz val="11"/>
      <name val="Calibri"/>
    </font>
    <font>
      <sz val="20"/>
      <name val="Calibri"/>
    </font>
    <font>
      <sz val="12"/>
      <name val="Calibri"/>
    </font>
    <font>
      <u/>
      <sz val="12"/>
      <color rgb="FF0563C1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AEBD7" tint="0"/>
      </patternFill>
    </fill>
  </fills>
  <borders count="3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 applyAlignment="1">
      <alignment horizontal="center" vertical="center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3" applyFont="1" borderId="2" applyBorder="1" xfId="0" applyProtection="1" applyAlignment="1">
      <alignment vertical="center" wrapText="1"/>
    </xf>
    <xf numFmtId="0" applyNumberFormat="1" fontId="2" applyFont="1" borderId="2" applyBorder="1" xfId="0" applyProtection="1" applyAlignment="1">
      <alignment vertical="center" wrapText="1"/>
    </xf>
    <xf numFmtId="164" applyNumberFormat="1" fontId="2" applyFont="1" borderId="2" applyBorder="1" xfId="0" applyProtection="1" applyAlignment="1">
      <alignment vertical="center" wrapText="1"/>
    </xf>
    <xf numFmtId="165" applyNumberFormat="1" fontId="2" applyFont="1" borderId="2" applyBorder="1" xfId="0" applyProtection="1" applyAlignment="1">
      <alignment vertical="center" wrapText="1"/>
    </xf>
    <xf numFmtId="166" applyNumberFormat="1" fontId="2" applyFont="1" borderId="2" applyBorder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B32"/>
  <sheetViews>
    <sheetView workbookViewId="0">
      <pane ySplit="2" topLeftCell="A3" state="frozen" activePane="bottomLeft"/>
      <selection pane="bottomLeft" activeCell="A1" sqref="A1"/>
    </sheetView>
  </sheetViews>
  <sheetFormatPr defaultRowHeight="15"/>
  <cols>
    <col min="1" max="1" width="30" customWidth="1"/>
    <col min="2" max="2" width="30" customWidth="1"/>
    <col min="3" max="3" width="15" customWidth="1"/>
    <col min="4" max="4" width="15" customWidth="1"/>
    <col min="5" max="5" width="18" customWidth="1"/>
    <col min="6" max="6" width="18" customWidth="1"/>
    <col min="7" max="7" width="50" customWidth="1"/>
    <col min="8" max="8" width="50" customWidth="1"/>
    <col min="9" max="9" width="25" customWidth="1"/>
    <col min="10" max="10" width="50" customWidth="1"/>
    <col min="11" max="11" width="50" customWidth="1"/>
    <col min="12" max="12" width="25" customWidth="1"/>
    <col min="13" max="13" width="25" customWidth="1"/>
    <col min="14" max="14" width="50" customWidth="1"/>
    <col min="15" max="15" width="25" customWidth="1"/>
    <col min="16" max="16" width="18" customWidth="1"/>
    <col min="17" max="17" width="18" customWidth="1"/>
    <col min="18" max="18" width="15" customWidth="1"/>
    <col min="19" max="19" width="15" customWidth="1"/>
    <col min="20" max="20" width="40" customWidth="1"/>
    <col min="21" max="21" width="15" customWidth="1"/>
    <col min="22" max="22" width="10" customWidth="1"/>
    <col min="23" max="23" width="40" customWidth="1"/>
    <col min="24" max="24" width="18" customWidth="1"/>
    <col min="25" max="25" width="18" customWidth="1"/>
    <col min="26" max="26" width="50" customWidth="1"/>
    <col min="27" max="27" width="25" customWidth="1"/>
    <col min="28" max="28" width="50" customWidth="1"/>
  </cols>
  <sheetData>
    <row r="1" ht="60" customHeight="1">
      <c r="A1" s="1" t="s">
        <v>0</v>
      </c>
    </row>
    <row r="2" ht="6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</row>
    <row r="3">
      <c r="A3" s="3" t="str">
        <f>HYPERLINK("https://prozorro.gov.ua/uk/tender/UA-2025-04-18-001400-a/","UA-2025-04-18-001400-a")</f>
        <v>UA-2025-04-18-001400-a</v>
      </c>
      <c r="B3" s="3" t="str">
        <f>HYPERLINK("https://smarttender.biz/publichni-zakupivli-prozorro-dogovory/23908086/","UA-2025-04-18-001400-a-c1")</f>
        <v>UA-2025-04-18-001400-a-c1</v>
      </c>
      <c r="C3" s="4" t="s">
        <v>29</v>
      </c>
      <c r="D3" s="4" t="s">
        <v>30</v>
      </c>
      <c r="E3" s="5">
        <v>45679</v>
      </c>
      <c r="F3" s="5">
        <v>46022</v>
      </c>
      <c r="G3" s="4" t="s">
        <v>31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38</v>
      </c>
      <c r="O3" s="4" t="s">
        <v>39</v>
      </c>
      <c r="P3" s="5">
        <v>45679</v>
      </c>
      <c r="Q3" s="5">
        <v>45765</v>
      </c>
      <c r="R3" s="6">
        <v>576</v>
      </c>
      <c r="S3" s="6">
        <v>576</v>
      </c>
      <c r="T3" s="4" t="s">
        <v>40</v>
      </c>
      <c r="U3" s="6">
        <v>1</v>
      </c>
      <c r="V3" s="4" t="s">
        <v>41</v>
      </c>
      <c r="W3" s="4" t="s">
        <v>42</v>
      </c>
      <c r="X3" s="4" t="s">
        <v>42</v>
      </c>
      <c r="Y3" s="5">
        <v>46022</v>
      </c>
      <c r="Z3" s="4" t="s">
        <v>43</v>
      </c>
      <c r="AA3" s="4" t="s">
        <v>44</v>
      </c>
      <c r="AB3" s="4" t="s">
        <v>42</v>
      </c>
    </row>
    <row r="4">
      <c r="A4" s="3" t="str">
        <f>HYPERLINK("https://prozorro.gov.ua/uk/tender/UA-2025-04-18-001696-a/","UA-2025-04-18-001696-a")</f>
        <v>UA-2025-04-18-001696-a</v>
      </c>
      <c r="B4" s="3" t="str">
        <f>HYPERLINK("https://smarttender.biz/publichni-zakupivli-prozorro-dogovory/23908351/","UA-2025-04-18-001696-a-c1")</f>
        <v>UA-2025-04-18-001696-a-c1</v>
      </c>
      <c r="C4" s="4" t="s">
        <v>45</v>
      </c>
      <c r="D4" s="4" t="s">
        <v>30</v>
      </c>
      <c r="E4" s="5">
        <v>45706</v>
      </c>
      <c r="F4" s="5">
        <v>46022</v>
      </c>
      <c r="G4" s="4" t="s">
        <v>46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4" t="s">
        <v>47</v>
      </c>
      <c r="O4" s="4" t="s">
        <v>48</v>
      </c>
      <c r="P4" s="5">
        <v>45706</v>
      </c>
      <c r="Q4" s="5">
        <v>45765</v>
      </c>
      <c r="R4" s="6">
        <v>38000</v>
      </c>
      <c r="S4" s="6">
        <v>38000</v>
      </c>
      <c r="T4" s="4" t="s">
        <v>40</v>
      </c>
      <c r="U4" s="6">
        <v>1</v>
      </c>
      <c r="V4" s="4" t="s">
        <v>41</v>
      </c>
      <c r="W4" s="4" t="s">
        <v>42</v>
      </c>
      <c r="X4" s="4" t="s">
        <v>42</v>
      </c>
      <c r="Y4" s="5">
        <v>46022</v>
      </c>
      <c r="Z4" s="4" t="s">
        <v>43</v>
      </c>
      <c r="AA4" s="4" t="s">
        <v>44</v>
      </c>
      <c r="AB4" s="4" t="s">
        <v>42</v>
      </c>
    </row>
    <row r="5">
      <c r="A5" s="3" t="str">
        <f>HYPERLINK("https://prozorro.gov.ua/uk/tender/UA-2025-04-18-001760-a/","UA-2025-04-18-001760-a")</f>
        <v>UA-2025-04-18-001760-a</v>
      </c>
      <c r="B5" s="3" t="str">
        <f>HYPERLINK("https://smarttender.biz/publichni-zakupivli-prozorro-dogovory/23908409/","UA-2025-04-18-001760-a-a1")</f>
        <v>UA-2025-04-18-001760-a-a1</v>
      </c>
      <c r="C5" s="4" t="s">
        <v>49</v>
      </c>
      <c r="D5" s="4" t="s">
        <v>30</v>
      </c>
      <c r="E5" s="5">
        <v>45702</v>
      </c>
      <c r="F5" s="5">
        <v>46022</v>
      </c>
      <c r="G5" s="4" t="s">
        <v>50</v>
      </c>
      <c r="H5" s="4" t="s">
        <v>32</v>
      </c>
      <c r="I5" s="4" t="s">
        <v>33</v>
      </c>
      <c r="J5" s="4" t="s">
        <v>34</v>
      </c>
      <c r="K5" s="4" t="s">
        <v>35</v>
      </c>
      <c r="L5" s="4" t="s">
        <v>36</v>
      </c>
      <c r="M5" s="4" t="s">
        <v>37</v>
      </c>
      <c r="N5" s="4" t="s">
        <v>51</v>
      </c>
      <c r="O5" s="4" t="s">
        <v>52</v>
      </c>
      <c r="P5" s="5">
        <v>45702</v>
      </c>
      <c r="Q5" s="5">
        <v>45765</v>
      </c>
      <c r="R5" s="6">
        <v>3970</v>
      </c>
      <c r="S5" s="6">
        <v>3970</v>
      </c>
      <c r="T5" s="4" t="s">
        <v>53</v>
      </c>
      <c r="U5" s="6">
        <v>1</v>
      </c>
      <c r="V5" s="4" t="s">
        <v>54</v>
      </c>
      <c r="W5" s="4" t="s">
        <v>42</v>
      </c>
      <c r="X5" s="4" t="s">
        <v>42</v>
      </c>
      <c r="Y5" s="5">
        <v>46022</v>
      </c>
      <c r="Z5" s="4" t="s">
        <v>43</v>
      </c>
      <c r="AA5" s="4" t="s">
        <v>44</v>
      </c>
      <c r="AB5" s="4" t="s">
        <v>42</v>
      </c>
    </row>
    <row r="6">
      <c r="A6" s="3" t="str">
        <f>HYPERLINK("https://prozorro.gov.ua/uk/tender/UA-2025-04-18-001827-a/","UA-2025-04-18-001827-a")</f>
        <v>UA-2025-04-18-001827-a</v>
      </c>
      <c r="B6" s="3" t="str">
        <f>HYPERLINK("https://smarttender.biz/publichni-zakupivli-prozorro-dogovory/23908532/","UA-2025-04-18-001827-a-b1")</f>
        <v>UA-2025-04-18-001827-a-b1</v>
      </c>
      <c r="C6" s="4" t="s">
        <v>55</v>
      </c>
      <c r="D6" s="4" t="s">
        <v>30</v>
      </c>
      <c r="E6" s="5">
        <v>45726</v>
      </c>
      <c r="F6" s="5">
        <v>46022</v>
      </c>
      <c r="G6" s="4" t="s">
        <v>56</v>
      </c>
      <c r="H6" s="4" t="s">
        <v>32</v>
      </c>
      <c r="I6" s="4" t="s">
        <v>33</v>
      </c>
      <c r="J6" s="4" t="s">
        <v>34</v>
      </c>
      <c r="K6" s="4" t="s">
        <v>35</v>
      </c>
      <c r="L6" s="4" t="s">
        <v>36</v>
      </c>
      <c r="M6" s="4" t="s">
        <v>37</v>
      </c>
      <c r="N6" s="4" t="s">
        <v>57</v>
      </c>
      <c r="O6" s="4" t="s">
        <v>58</v>
      </c>
      <c r="P6" s="5">
        <v>45726</v>
      </c>
      <c r="Q6" s="5">
        <v>45765</v>
      </c>
      <c r="R6" s="6">
        <v>33510</v>
      </c>
      <c r="S6" s="6">
        <v>33510</v>
      </c>
      <c r="T6" s="4" t="s">
        <v>59</v>
      </c>
      <c r="U6" s="6">
        <v>30</v>
      </c>
      <c r="V6" s="4" t="s">
        <v>41</v>
      </c>
      <c r="W6" s="4" t="s">
        <v>42</v>
      </c>
      <c r="X6" s="4" t="s">
        <v>42</v>
      </c>
      <c r="Y6" s="5">
        <v>46022</v>
      </c>
      <c r="Z6" s="4" t="s">
        <v>43</v>
      </c>
      <c r="AA6" s="4" t="s">
        <v>44</v>
      </c>
      <c r="AB6" s="4" t="s">
        <v>42</v>
      </c>
    </row>
    <row r="7">
      <c r="A7" s="3" t="str">
        <f>HYPERLINK("https://prozorro.gov.ua/uk/tender/UA-2025-04-18-001984-a/","UA-2025-04-18-001984-a")</f>
        <v>UA-2025-04-18-001984-a</v>
      </c>
      <c r="B7" s="3" t="str">
        <f>HYPERLINK("https://smarttender.biz/publichni-zakupivli-prozorro-dogovory/23908685/","UA-2025-04-18-001984-a-c1")</f>
        <v>UA-2025-04-18-001984-a-c1</v>
      </c>
      <c r="C7" s="4" t="s">
        <v>60</v>
      </c>
      <c r="D7" s="4" t="s">
        <v>30</v>
      </c>
      <c r="E7" s="5">
        <v>45726</v>
      </c>
      <c r="F7" s="5">
        <v>46022</v>
      </c>
      <c r="G7" s="4" t="s">
        <v>61</v>
      </c>
      <c r="H7" s="4" t="s">
        <v>32</v>
      </c>
      <c r="I7" s="4" t="s">
        <v>33</v>
      </c>
      <c r="J7" s="4" t="s">
        <v>34</v>
      </c>
      <c r="K7" s="4" t="s">
        <v>35</v>
      </c>
      <c r="L7" s="4" t="s">
        <v>36</v>
      </c>
      <c r="M7" s="4" t="s">
        <v>37</v>
      </c>
      <c r="N7" s="4" t="s">
        <v>62</v>
      </c>
      <c r="O7" s="4" t="s">
        <v>63</v>
      </c>
      <c r="P7" s="5">
        <v>45726</v>
      </c>
      <c r="Q7" s="5">
        <v>45765</v>
      </c>
      <c r="R7" s="6">
        <v>1200</v>
      </c>
      <c r="S7" s="6">
        <v>1200</v>
      </c>
      <c r="T7" s="4" t="s">
        <v>59</v>
      </c>
      <c r="U7" s="6">
        <v>300</v>
      </c>
      <c r="V7" s="4" t="s">
        <v>41</v>
      </c>
      <c r="W7" s="4" t="s">
        <v>42</v>
      </c>
      <c r="X7" s="4" t="s">
        <v>42</v>
      </c>
      <c r="Y7" s="5">
        <v>46022</v>
      </c>
      <c r="Z7" s="4" t="s">
        <v>43</v>
      </c>
      <c r="AA7" s="4" t="s">
        <v>44</v>
      </c>
      <c r="AB7" s="4" t="s">
        <v>42</v>
      </c>
    </row>
    <row r="8">
      <c r="A8" s="3" t="str">
        <f>HYPERLINK("https://prozorro.gov.ua/uk/tender/UA-2025-04-18-002029-a/","UA-2025-04-18-002029-a")</f>
        <v>UA-2025-04-18-002029-a</v>
      </c>
      <c r="B8" s="3" t="str">
        <f>HYPERLINK("https://smarttender.biz/publichni-zakupivli-prozorro-dogovory/23908725/","UA-2025-04-18-002029-a-a1")</f>
        <v>UA-2025-04-18-002029-a-a1</v>
      </c>
      <c r="C8" s="4" t="s">
        <v>64</v>
      </c>
      <c r="D8" s="4" t="s">
        <v>30</v>
      </c>
      <c r="E8" s="5">
        <v>45726</v>
      </c>
      <c r="F8" s="5">
        <v>46022</v>
      </c>
      <c r="G8" s="4" t="s">
        <v>65</v>
      </c>
      <c r="H8" s="4" t="s">
        <v>32</v>
      </c>
      <c r="I8" s="4" t="s">
        <v>33</v>
      </c>
      <c r="J8" s="4" t="s">
        <v>34</v>
      </c>
      <c r="K8" s="4" t="s">
        <v>35</v>
      </c>
      <c r="L8" s="4" t="s">
        <v>36</v>
      </c>
      <c r="M8" s="4" t="s">
        <v>37</v>
      </c>
      <c r="N8" s="4" t="s">
        <v>66</v>
      </c>
      <c r="O8" s="4" t="s">
        <v>67</v>
      </c>
      <c r="P8" s="5">
        <v>45726</v>
      </c>
      <c r="Q8" s="5">
        <v>45765</v>
      </c>
      <c r="R8" s="6">
        <v>8600</v>
      </c>
      <c r="S8" s="6">
        <v>8600</v>
      </c>
      <c r="T8" s="4" t="s">
        <v>59</v>
      </c>
      <c r="U8" s="4"/>
      <c r="V8" s="4" t="s">
        <v>41</v>
      </c>
      <c r="W8" s="4" t="s">
        <v>42</v>
      </c>
      <c r="X8" s="4" t="s">
        <v>42</v>
      </c>
      <c r="Y8" s="5">
        <v>46022</v>
      </c>
      <c r="Z8" s="4" t="s">
        <v>43</v>
      </c>
      <c r="AA8" s="4" t="s">
        <v>44</v>
      </c>
      <c r="AB8" s="4" t="s">
        <v>42</v>
      </c>
    </row>
    <row r="9">
      <c r="A9" s="3" t="str">
        <f>HYPERLINK("https://prozorro.gov.ua/uk/tender/UA-2025-04-18-002105-a/","UA-2025-04-18-002105-a")</f>
        <v>UA-2025-04-18-002105-a</v>
      </c>
      <c r="B9" s="3" t="str">
        <f>HYPERLINK("https://smarttender.biz/publichni-zakupivli-prozorro-dogovory/23908772/","UA-2025-04-18-002105-a-b1")</f>
        <v>UA-2025-04-18-002105-a-b1</v>
      </c>
      <c r="C9" s="4" t="s">
        <v>68</v>
      </c>
      <c r="D9" s="4" t="s">
        <v>30</v>
      </c>
      <c r="E9" s="5">
        <v>45743</v>
      </c>
      <c r="F9" s="5">
        <v>46022</v>
      </c>
      <c r="G9" s="4" t="s">
        <v>69</v>
      </c>
      <c r="H9" s="4" t="s">
        <v>32</v>
      </c>
      <c r="I9" s="4" t="s">
        <v>33</v>
      </c>
      <c r="J9" s="4" t="s">
        <v>34</v>
      </c>
      <c r="K9" s="4" t="s">
        <v>35</v>
      </c>
      <c r="L9" s="4" t="s">
        <v>36</v>
      </c>
      <c r="M9" s="4" t="s">
        <v>37</v>
      </c>
      <c r="N9" s="4" t="s">
        <v>70</v>
      </c>
      <c r="O9" s="4" t="s">
        <v>71</v>
      </c>
      <c r="P9" s="5">
        <v>45743</v>
      </c>
      <c r="Q9" s="5">
        <v>45765</v>
      </c>
      <c r="R9" s="6">
        <v>6690</v>
      </c>
      <c r="S9" s="6">
        <v>6690</v>
      </c>
      <c r="T9" s="4" t="s">
        <v>59</v>
      </c>
      <c r="U9" s="4"/>
      <c r="V9" s="4" t="s">
        <v>41</v>
      </c>
      <c r="W9" s="4" t="s">
        <v>42</v>
      </c>
      <c r="X9" s="4" t="s">
        <v>42</v>
      </c>
      <c r="Y9" s="5">
        <v>46022</v>
      </c>
      <c r="Z9" s="4" t="s">
        <v>43</v>
      </c>
      <c r="AA9" s="4" t="s">
        <v>44</v>
      </c>
      <c r="AB9" s="4" t="s">
        <v>42</v>
      </c>
    </row>
    <row r="10">
      <c r="A10" s="3" t="str">
        <f>HYPERLINK("https://prozorro.gov.ua/uk/tender/UA-2025-04-18-002257-a/","UA-2025-04-18-002257-a")</f>
        <v>UA-2025-04-18-002257-a</v>
      </c>
      <c r="B10" s="3" t="str">
        <f>HYPERLINK("https://smarttender.biz/publichni-zakupivli-prozorro-dogovory/23908942/","UA-2025-04-18-002257-a-c1")</f>
        <v>UA-2025-04-18-002257-a-c1</v>
      </c>
      <c r="C10" s="4" t="s">
        <v>72</v>
      </c>
      <c r="D10" s="4" t="s">
        <v>30</v>
      </c>
      <c r="E10" s="5">
        <v>45758</v>
      </c>
      <c r="F10" s="5">
        <v>46022</v>
      </c>
      <c r="G10" s="4" t="s">
        <v>73</v>
      </c>
      <c r="H10" s="4" t="s">
        <v>32</v>
      </c>
      <c r="I10" s="4" t="s">
        <v>33</v>
      </c>
      <c r="J10" s="4" t="s">
        <v>34</v>
      </c>
      <c r="K10" s="4" t="s">
        <v>35</v>
      </c>
      <c r="L10" s="4" t="s">
        <v>36</v>
      </c>
      <c r="M10" s="4" t="s">
        <v>37</v>
      </c>
      <c r="N10" s="4" t="s">
        <v>74</v>
      </c>
      <c r="O10" s="4" t="s">
        <v>75</v>
      </c>
      <c r="P10" s="5">
        <v>45758</v>
      </c>
      <c r="Q10" s="5">
        <v>45765</v>
      </c>
      <c r="R10" s="6">
        <v>1590</v>
      </c>
      <c r="S10" s="6">
        <v>1590</v>
      </c>
      <c r="T10" s="4" t="s">
        <v>76</v>
      </c>
      <c r="U10" s="6">
        <v>1</v>
      </c>
      <c r="V10" s="4" t="s">
        <v>54</v>
      </c>
      <c r="W10" s="4" t="s">
        <v>42</v>
      </c>
      <c r="X10" s="4" t="s">
        <v>42</v>
      </c>
      <c r="Y10" s="5">
        <v>46022</v>
      </c>
      <c r="Z10" s="4" t="s">
        <v>43</v>
      </c>
      <c r="AA10" s="4" t="s">
        <v>44</v>
      </c>
      <c r="AB10" s="4" t="s">
        <v>42</v>
      </c>
    </row>
    <row r="11">
      <c r="A11" s="3" t="str">
        <f>HYPERLINK("https://prozorro.gov.ua/uk/tender/UA-2025-04-18-002373-a/","UA-2025-04-18-002373-a")</f>
        <v>UA-2025-04-18-002373-a</v>
      </c>
      <c r="B11" s="3" t="str">
        <f>HYPERLINK("https://smarttender.biz/publichni-zakupivli-prozorro-dogovory/23909023/","UA-2025-04-18-002373-a-b1")</f>
        <v>UA-2025-04-18-002373-a-b1</v>
      </c>
      <c r="C11" s="4" t="s">
        <v>77</v>
      </c>
      <c r="D11" s="4" t="s">
        <v>30</v>
      </c>
      <c r="E11" s="5">
        <v>45761</v>
      </c>
      <c r="F11" s="5">
        <v>46022</v>
      </c>
      <c r="G11" s="4" t="s">
        <v>78</v>
      </c>
      <c r="H11" s="4" t="s">
        <v>32</v>
      </c>
      <c r="I11" s="4" t="s">
        <v>33</v>
      </c>
      <c r="J11" s="4" t="s">
        <v>34</v>
      </c>
      <c r="K11" s="4" t="s">
        <v>35</v>
      </c>
      <c r="L11" s="4" t="s">
        <v>36</v>
      </c>
      <c r="M11" s="4" t="s">
        <v>37</v>
      </c>
      <c r="N11" s="4" t="s">
        <v>79</v>
      </c>
      <c r="O11" s="4" t="s">
        <v>80</v>
      </c>
      <c r="P11" s="5">
        <v>45761</v>
      </c>
      <c r="Q11" s="5">
        <v>45765</v>
      </c>
      <c r="R11" s="6">
        <v>1215</v>
      </c>
      <c r="S11" s="6">
        <v>1215</v>
      </c>
      <c r="T11" s="4" t="s">
        <v>81</v>
      </c>
      <c r="U11" s="6">
        <v>1</v>
      </c>
      <c r="V11" s="4" t="s">
        <v>54</v>
      </c>
      <c r="W11" s="4" t="s">
        <v>42</v>
      </c>
      <c r="X11" s="4" t="s">
        <v>42</v>
      </c>
      <c r="Y11" s="5">
        <v>46022</v>
      </c>
      <c r="Z11" s="4" t="s">
        <v>43</v>
      </c>
      <c r="AA11" s="4" t="s">
        <v>44</v>
      </c>
      <c r="AB11" s="4" t="s">
        <v>42</v>
      </c>
    </row>
    <row r="12">
      <c r="A12" s="3" t="str">
        <f>HYPERLINK("https://prozorro.gov.ua/uk/tender/UA-2025-07-09-008275-a/","UA-2025-07-09-008275-a")</f>
        <v>UA-2025-07-09-008275-a</v>
      </c>
      <c r="B12" s="3" t="str">
        <f>HYPERLINK("https://smarttender.biz/publichni-zakupivli-prozorro-dogovory/24668370/","UA-2025-07-09-008275-a-a1")</f>
        <v>UA-2025-07-09-008275-a-a1</v>
      </c>
      <c r="C12" s="4" t="s">
        <v>82</v>
      </c>
      <c r="D12" s="4" t="s">
        <v>30</v>
      </c>
      <c r="E12" s="5">
        <v>45778</v>
      </c>
      <c r="F12" s="5">
        <v>46022</v>
      </c>
      <c r="G12" s="4" t="s">
        <v>83</v>
      </c>
      <c r="H12" s="4" t="s">
        <v>32</v>
      </c>
      <c r="I12" s="4" t="s">
        <v>33</v>
      </c>
      <c r="J12" s="4" t="s">
        <v>34</v>
      </c>
      <c r="K12" s="4" t="s">
        <v>35</v>
      </c>
      <c r="L12" s="4" t="s">
        <v>36</v>
      </c>
      <c r="M12" s="4" t="s">
        <v>37</v>
      </c>
      <c r="N12" s="4" t="s">
        <v>84</v>
      </c>
      <c r="O12" s="4" t="s">
        <v>85</v>
      </c>
      <c r="P12" s="5">
        <v>45778</v>
      </c>
      <c r="Q12" s="5">
        <v>45847</v>
      </c>
      <c r="R12" s="6">
        <v>13616</v>
      </c>
      <c r="S12" s="6">
        <v>13616</v>
      </c>
      <c r="T12" s="4" t="s">
        <v>86</v>
      </c>
      <c r="U12" s="6">
        <v>1</v>
      </c>
      <c r="V12" s="4" t="s">
        <v>54</v>
      </c>
      <c r="W12" s="4" t="s">
        <v>42</v>
      </c>
      <c r="X12" s="4" t="s">
        <v>42</v>
      </c>
      <c r="Y12" s="5">
        <v>46022</v>
      </c>
      <c r="Z12" s="4" t="s">
        <v>43</v>
      </c>
      <c r="AA12" s="4" t="s">
        <v>44</v>
      </c>
      <c r="AB12" s="4" t="s">
        <v>42</v>
      </c>
    </row>
    <row r="13">
      <c r="A13" s="3" t="str">
        <f>HYPERLINK("https://prozorro.gov.ua/uk/tender/UA-2025-07-09-008330-a/","UA-2025-07-09-008330-a")</f>
        <v>UA-2025-07-09-008330-a</v>
      </c>
      <c r="B13" s="3" t="str">
        <f>HYPERLINK("https://smarttender.biz/publichni-zakupivli-prozorro-dogovory/24668418/","UA-2025-07-09-008330-a-b1")</f>
        <v>UA-2025-07-09-008330-a-b1</v>
      </c>
      <c r="C13" s="4" t="s">
        <v>87</v>
      </c>
      <c r="D13" s="4" t="s">
        <v>30</v>
      </c>
      <c r="E13" s="5">
        <v>45790</v>
      </c>
      <c r="F13" s="5">
        <v>46022</v>
      </c>
      <c r="G13" s="4" t="s">
        <v>88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36</v>
      </c>
      <c r="M13" s="4" t="s">
        <v>37</v>
      </c>
      <c r="N13" s="4" t="s">
        <v>57</v>
      </c>
      <c r="O13" s="4" t="s">
        <v>58</v>
      </c>
      <c r="P13" s="5">
        <v>45790</v>
      </c>
      <c r="Q13" s="5">
        <v>45847</v>
      </c>
      <c r="R13" s="6">
        <v>23800</v>
      </c>
      <c r="S13" s="6">
        <v>23800</v>
      </c>
      <c r="T13" s="4" t="s">
        <v>89</v>
      </c>
      <c r="U13" s="6">
        <v>100</v>
      </c>
      <c r="V13" s="4" t="s">
        <v>41</v>
      </c>
      <c r="W13" s="4" t="s">
        <v>42</v>
      </c>
      <c r="X13" s="4" t="s">
        <v>42</v>
      </c>
      <c r="Y13" s="5">
        <v>46022</v>
      </c>
      <c r="Z13" s="4" t="s">
        <v>43</v>
      </c>
      <c r="AA13" s="4" t="s">
        <v>44</v>
      </c>
      <c r="AB13" s="4" t="s">
        <v>42</v>
      </c>
    </row>
    <row r="14">
      <c r="A14" s="3" t="str">
        <f>HYPERLINK("https://prozorro.gov.ua/uk/tender/UA-2025-07-09-008437-a/","UA-2025-07-09-008437-a")</f>
        <v>UA-2025-07-09-008437-a</v>
      </c>
      <c r="B14" s="3" t="str">
        <f>HYPERLINK("https://smarttender.biz/publichni-zakupivli-prozorro-dogovory/24668524/","UA-2025-07-09-008437-a-a1")</f>
        <v>UA-2025-07-09-008437-a-a1</v>
      </c>
      <c r="C14" s="4" t="s">
        <v>90</v>
      </c>
      <c r="D14" s="4" t="s">
        <v>30</v>
      </c>
      <c r="E14" s="5">
        <v>45810</v>
      </c>
      <c r="F14" s="5">
        <v>46022</v>
      </c>
      <c r="G14" s="4" t="s">
        <v>91</v>
      </c>
      <c r="H14" s="4" t="s">
        <v>32</v>
      </c>
      <c r="I14" s="4" t="s">
        <v>33</v>
      </c>
      <c r="J14" s="4" t="s">
        <v>34</v>
      </c>
      <c r="K14" s="4" t="s">
        <v>35</v>
      </c>
      <c r="L14" s="4" t="s">
        <v>36</v>
      </c>
      <c r="M14" s="4" t="s">
        <v>37</v>
      </c>
      <c r="N14" s="4" t="s">
        <v>92</v>
      </c>
      <c r="O14" s="4" t="s">
        <v>93</v>
      </c>
      <c r="P14" s="5">
        <v>45810</v>
      </c>
      <c r="Q14" s="5">
        <v>45847</v>
      </c>
      <c r="R14" s="7">
        <v>49353.12</v>
      </c>
      <c r="S14" s="7">
        <v>49353.12</v>
      </c>
      <c r="T14" s="4" t="s">
        <v>94</v>
      </c>
      <c r="U14" s="4"/>
      <c r="V14" s="4" t="s">
        <v>41</v>
      </c>
      <c r="W14" s="4" t="s">
        <v>42</v>
      </c>
      <c r="X14" s="4" t="s">
        <v>42</v>
      </c>
      <c r="Y14" s="5">
        <v>46022</v>
      </c>
      <c r="Z14" s="4" t="s">
        <v>43</v>
      </c>
      <c r="AA14" s="4" t="s">
        <v>44</v>
      </c>
      <c r="AB14" s="4" t="s">
        <v>42</v>
      </c>
    </row>
    <row r="15">
      <c r="A15" s="3" t="str">
        <f>HYPERLINK("https://prozorro.gov.ua/uk/tender/UA-2025-07-09-008514-a/","UA-2025-07-09-008514-a")</f>
        <v>UA-2025-07-09-008514-a</v>
      </c>
      <c r="B15" s="3" t="str">
        <f>HYPERLINK("https://smarttender.biz/publichni-zakupivli-prozorro-dogovory/24668589/","UA-2025-07-09-008514-a-c1")</f>
        <v>UA-2025-07-09-008514-a-c1</v>
      </c>
      <c r="C15" s="4" t="s">
        <v>95</v>
      </c>
      <c r="D15" s="4" t="s">
        <v>30</v>
      </c>
      <c r="E15" s="5">
        <v>45790</v>
      </c>
      <c r="F15" s="5">
        <v>46022</v>
      </c>
      <c r="G15" s="4" t="s">
        <v>96</v>
      </c>
      <c r="H15" s="4" t="s">
        <v>32</v>
      </c>
      <c r="I15" s="4" t="s">
        <v>33</v>
      </c>
      <c r="J15" s="4" t="s">
        <v>34</v>
      </c>
      <c r="K15" s="4" t="s">
        <v>35</v>
      </c>
      <c r="L15" s="4" t="s">
        <v>36</v>
      </c>
      <c r="M15" s="4" t="s">
        <v>37</v>
      </c>
      <c r="N15" s="4" t="s">
        <v>97</v>
      </c>
      <c r="O15" s="4" t="s">
        <v>98</v>
      </c>
      <c r="P15" s="5">
        <v>45790</v>
      </c>
      <c r="Q15" s="5">
        <v>45847</v>
      </c>
      <c r="R15" s="6">
        <v>3800</v>
      </c>
      <c r="S15" s="6">
        <v>3800</v>
      </c>
      <c r="T15" s="4" t="s">
        <v>53</v>
      </c>
      <c r="U15" s="6">
        <v>1</v>
      </c>
      <c r="V15" s="4" t="s">
        <v>54</v>
      </c>
      <c r="W15" s="4" t="s">
        <v>42</v>
      </c>
      <c r="X15" s="4" t="s">
        <v>42</v>
      </c>
      <c r="Y15" s="5">
        <v>46022</v>
      </c>
      <c r="Z15" s="4" t="s">
        <v>43</v>
      </c>
      <c r="AA15" s="4" t="s">
        <v>44</v>
      </c>
      <c r="AB15" s="4" t="s">
        <v>42</v>
      </c>
    </row>
    <row r="16">
      <c r="A16" s="3" t="str">
        <f>HYPERLINK("https://prozorro.gov.ua/uk/tender/UA-2025-07-09-008589-a/","UA-2025-07-09-008589-a")</f>
        <v>UA-2025-07-09-008589-a</v>
      </c>
      <c r="B16" s="3" t="str">
        <f>HYPERLINK("https://smarttender.biz/publichni-zakupivli-prozorro-dogovory/24668692/","UA-2025-07-09-008589-a-a1")</f>
        <v>UA-2025-07-09-008589-a-a1</v>
      </c>
      <c r="C16" s="4" t="s">
        <v>99</v>
      </c>
      <c r="D16" s="4" t="s">
        <v>30</v>
      </c>
      <c r="E16" s="5">
        <v>45810</v>
      </c>
      <c r="F16" s="5">
        <v>46022</v>
      </c>
      <c r="G16" s="4" t="s">
        <v>50</v>
      </c>
      <c r="H16" s="4" t="s">
        <v>32</v>
      </c>
      <c r="I16" s="4" t="s">
        <v>33</v>
      </c>
      <c r="J16" s="4" t="s">
        <v>34</v>
      </c>
      <c r="K16" s="4" t="s">
        <v>35</v>
      </c>
      <c r="L16" s="4" t="s">
        <v>36</v>
      </c>
      <c r="M16" s="4" t="s">
        <v>37</v>
      </c>
      <c r="N16" s="4" t="s">
        <v>97</v>
      </c>
      <c r="O16" s="4" t="s">
        <v>98</v>
      </c>
      <c r="P16" s="5">
        <v>45810</v>
      </c>
      <c r="Q16" s="5">
        <v>45847</v>
      </c>
      <c r="R16" s="6">
        <v>3100</v>
      </c>
      <c r="S16" s="6">
        <v>3100</v>
      </c>
      <c r="T16" s="4" t="s">
        <v>53</v>
      </c>
      <c r="U16" s="6">
        <v>1</v>
      </c>
      <c r="V16" s="4" t="s">
        <v>41</v>
      </c>
      <c r="W16" s="4" t="s">
        <v>42</v>
      </c>
      <c r="X16" s="4" t="s">
        <v>42</v>
      </c>
      <c r="Y16" s="5">
        <v>46022</v>
      </c>
      <c r="Z16" s="4" t="s">
        <v>43</v>
      </c>
      <c r="AA16" s="4" t="s">
        <v>44</v>
      </c>
      <c r="AB16" s="4" t="s">
        <v>42</v>
      </c>
    </row>
    <row r="17">
      <c r="A17" s="3" t="str">
        <f>HYPERLINK("https://prozorro.gov.ua/uk/tender/UA-2025-11-13-006647-a/","UA-2025-11-13-006647-a")</f>
        <v>UA-2025-11-13-006647-a</v>
      </c>
      <c r="B17" s="3" t="str">
        <f>HYPERLINK("https://smarttender.biz/publichni-zakupivli-prozorro-dogovory/25891015/","UA-2025-11-13-006647-a-b1")</f>
        <v>UA-2025-11-13-006647-a-b1</v>
      </c>
      <c r="C17" s="4" t="s">
        <v>100</v>
      </c>
      <c r="D17" s="4" t="s">
        <v>30</v>
      </c>
      <c r="E17" s="5">
        <v>45971</v>
      </c>
      <c r="F17" s="5">
        <v>46022</v>
      </c>
      <c r="G17" s="4" t="s">
        <v>101</v>
      </c>
      <c r="H17" s="4" t="s">
        <v>32</v>
      </c>
      <c r="I17" s="4" t="s">
        <v>33</v>
      </c>
      <c r="J17" s="4" t="s">
        <v>34</v>
      </c>
      <c r="K17" s="4" t="s">
        <v>35</v>
      </c>
      <c r="L17" s="4" t="s">
        <v>36</v>
      </c>
      <c r="M17" s="4" t="s">
        <v>37</v>
      </c>
      <c r="N17" s="4" t="s">
        <v>84</v>
      </c>
      <c r="O17" s="4" t="s">
        <v>85</v>
      </c>
      <c r="P17" s="5">
        <v>45971</v>
      </c>
      <c r="Q17" s="5">
        <v>45974</v>
      </c>
      <c r="R17" s="6">
        <v>20295</v>
      </c>
      <c r="S17" s="6">
        <v>20295</v>
      </c>
      <c r="T17" s="4" t="s">
        <v>86</v>
      </c>
      <c r="U17" s="6">
        <v>1</v>
      </c>
      <c r="V17" s="4" t="s">
        <v>54</v>
      </c>
      <c r="W17" s="4" t="s">
        <v>42</v>
      </c>
      <c r="X17" s="4" t="s">
        <v>42</v>
      </c>
      <c r="Y17" s="5">
        <v>46022</v>
      </c>
      <c r="Z17" s="4" t="s">
        <v>43</v>
      </c>
      <c r="AA17" s="4" t="s">
        <v>44</v>
      </c>
      <c r="AB17" s="4" t="s">
        <v>42</v>
      </c>
    </row>
    <row r="18">
      <c r="A18" s="3" t="str">
        <f>HYPERLINK("https://prozorro.gov.ua/uk/tender/UA-2025-11-14-002950-a/","UA-2025-11-14-002950-a")</f>
        <v>UA-2025-11-14-002950-a</v>
      </c>
      <c r="B18" s="3" t="str">
        <f>HYPERLINK("https://smarttender.biz/publichni-zakupivli-prozorro-dogovory/25903838/","UA-2025-11-14-002950-a-c1")</f>
        <v>UA-2025-11-14-002950-a-c1</v>
      </c>
      <c r="C18" s="4" t="s">
        <v>102</v>
      </c>
      <c r="D18" s="4" t="s">
        <v>30</v>
      </c>
      <c r="E18" s="5">
        <v>45975</v>
      </c>
      <c r="F18" s="5">
        <v>46022</v>
      </c>
      <c r="G18" s="4" t="s">
        <v>103</v>
      </c>
      <c r="H18" s="4" t="s">
        <v>32</v>
      </c>
      <c r="I18" s="4" t="s">
        <v>33</v>
      </c>
      <c r="J18" s="4" t="s">
        <v>34</v>
      </c>
      <c r="K18" s="4" t="s">
        <v>35</v>
      </c>
      <c r="L18" s="4" t="s">
        <v>36</v>
      </c>
      <c r="M18" s="4" t="s">
        <v>37</v>
      </c>
      <c r="N18" s="4" t="s">
        <v>104</v>
      </c>
      <c r="O18" s="4" t="s">
        <v>105</v>
      </c>
      <c r="P18" s="5">
        <v>45975</v>
      </c>
      <c r="Q18" s="5">
        <v>45975</v>
      </c>
      <c r="R18" s="7">
        <v>10124.3</v>
      </c>
      <c r="S18" s="7">
        <v>10124.3</v>
      </c>
      <c r="T18" s="4" t="s">
        <v>106</v>
      </c>
      <c r="U18" s="6">
        <v>63</v>
      </c>
      <c r="V18" s="4" t="s">
        <v>41</v>
      </c>
      <c r="W18" s="4" t="s">
        <v>42</v>
      </c>
      <c r="X18" s="4" t="s">
        <v>42</v>
      </c>
      <c r="Y18" s="5">
        <v>46022</v>
      </c>
      <c r="Z18" s="4" t="s">
        <v>43</v>
      </c>
      <c r="AA18" s="4" t="s">
        <v>44</v>
      </c>
      <c r="AB18" s="4" t="s">
        <v>42</v>
      </c>
    </row>
    <row r="19">
      <c r="A19" s="3" t="str">
        <f>HYPERLINK("https://prozorro.gov.ua/uk/tender/UA-2025-12-03-019055-a/","UA-2025-12-03-019055-a")</f>
        <v>UA-2025-12-03-019055-a</v>
      </c>
      <c r="B19" s="3" t="str">
        <f>HYPERLINK("https://smarttender.biz/publichni-zakupivli-prozorro-dogovory/26156901/","UA-2025-12-03-019055-a-c1")</f>
        <v>UA-2025-12-03-019055-a-c1</v>
      </c>
      <c r="C19" s="4" t="s">
        <v>107</v>
      </c>
      <c r="D19" s="4" t="s">
        <v>30</v>
      </c>
      <c r="E19" s="5">
        <v>45992</v>
      </c>
      <c r="F19" s="5">
        <v>46022</v>
      </c>
      <c r="G19" s="4" t="s">
        <v>108</v>
      </c>
      <c r="H19" s="4" t="s">
        <v>32</v>
      </c>
      <c r="I19" s="4" t="s">
        <v>33</v>
      </c>
      <c r="J19" s="4" t="s">
        <v>34</v>
      </c>
      <c r="K19" s="4" t="s">
        <v>35</v>
      </c>
      <c r="L19" s="4" t="s">
        <v>36</v>
      </c>
      <c r="M19" s="4" t="s">
        <v>37</v>
      </c>
      <c r="N19" s="4" t="s">
        <v>57</v>
      </c>
      <c r="O19" s="4" t="s">
        <v>58</v>
      </c>
      <c r="P19" s="5">
        <v>45992</v>
      </c>
      <c r="Q19" s="5">
        <v>45994</v>
      </c>
      <c r="R19" s="7">
        <v>19819.8</v>
      </c>
      <c r="S19" s="7">
        <v>19819.8</v>
      </c>
      <c r="T19" s="4" t="s">
        <v>109</v>
      </c>
      <c r="U19" s="6">
        <v>30</v>
      </c>
      <c r="V19" s="4" t="s">
        <v>41</v>
      </c>
      <c r="W19" s="4" t="s">
        <v>42</v>
      </c>
      <c r="X19" s="4" t="s">
        <v>42</v>
      </c>
      <c r="Y19" s="5">
        <v>46022</v>
      </c>
      <c r="Z19" s="4" t="s">
        <v>43</v>
      </c>
      <c r="AA19" s="4" t="s">
        <v>44</v>
      </c>
      <c r="AB19" s="4" t="s">
        <v>42</v>
      </c>
    </row>
    <row r="20">
      <c r="A20" s="3" t="str">
        <f>HYPERLINK("https://prozorro.gov.ua/uk/tender/UA-2025-12-03-019193-a/","UA-2025-12-03-019193-a")</f>
        <v>UA-2025-12-03-019193-a</v>
      </c>
      <c r="B20" s="3" t="str">
        <f>HYPERLINK("https://smarttender.biz/publichni-zakupivli-prozorro-dogovory/26157046/","UA-2025-12-03-019193-a-c1")</f>
        <v>UA-2025-12-03-019193-a-c1</v>
      </c>
      <c r="C20" s="4" t="s">
        <v>110</v>
      </c>
      <c r="D20" s="4" t="s">
        <v>30</v>
      </c>
      <c r="E20" s="5">
        <v>45978</v>
      </c>
      <c r="F20" s="5">
        <v>46022</v>
      </c>
      <c r="G20" s="4" t="s">
        <v>111</v>
      </c>
      <c r="H20" s="4" t="s">
        <v>32</v>
      </c>
      <c r="I20" s="4" t="s">
        <v>33</v>
      </c>
      <c r="J20" s="4" t="s">
        <v>34</v>
      </c>
      <c r="K20" s="4" t="s">
        <v>35</v>
      </c>
      <c r="L20" s="4" t="s">
        <v>36</v>
      </c>
      <c r="M20" s="4" t="s">
        <v>37</v>
      </c>
      <c r="N20" s="4" t="s">
        <v>112</v>
      </c>
      <c r="O20" s="4" t="s">
        <v>113</v>
      </c>
      <c r="P20" s="5">
        <v>45978</v>
      </c>
      <c r="Q20" s="5">
        <v>45994</v>
      </c>
      <c r="R20" s="6">
        <v>5000</v>
      </c>
      <c r="S20" s="6">
        <v>5000</v>
      </c>
      <c r="T20" s="4" t="s">
        <v>114</v>
      </c>
      <c r="U20" s="6">
        <v>1</v>
      </c>
      <c r="V20" s="4" t="s">
        <v>54</v>
      </c>
      <c r="W20" s="4" t="s">
        <v>42</v>
      </c>
      <c r="X20" s="4" t="s">
        <v>42</v>
      </c>
      <c r="Y20" s="5">
        <v>46022</v>
      </c>
      <c r="Z20" s="4" t="s">
        <v>43</v>
      </c>
      <c r="AA20" s="4" t="s">
        <v>44</v>
      </c>
      <c r="AB20" s="4" t="s">
        <v>42</v>
      </c>
    </row>
    <row r="21">
      <c r="A21" s="3" t="str">
        <f>HYPERLINK("https://prozorro.gov.ua/uk/tender/UA-2025-12-09-002086-a/","UA-2025-12-09-002086-a")</f>
        <v>UA-2025-12-09-002086-a</v>
      </c>
      <c r="B21" s="3" t="str">
        <f>HYPERLINK("https://smarttender.biz/publichni-zakupivli-prozorro-dogovory/26226603/","UA-2025-12-09-002086-a-a1")</f>
        <v>UA-2025-12-09-002086-a-a1</v>
      </c>
      <c r="C21" s="4" t="s">
        <v>115</v>
      </c>
      <c r="D21" s="4" t="s">
        <v>30</v>
      </c>
      <c r="E21" s="5">
        <v>45999</v>
      </c>
      <c r="F21" s="5">
        <v>46022</v>
      </c>
      <c r="G21" s="4" t="s">
        <v>116</v>
      </c>
      <c r="H21" s="4" t="s">
        <v>32</v>
      </c>
      <c r="I21" s="4" t="s">
        <v>33</v>
      </c>
      <c r="J21" s="4" t="s">
        <v>34</v>
      </c>
      <c r="K21" s="4" t="s">
        <v>35</v>
      </c>
      <c r="L21" s="4" t="s">
        <v>36</v>
      </c>
      <c r="M21" s="4" t="s">
        <v>37</v>
      </c>
      <c r="N21" s="4" t="s">
        <v>97</v>
      </c>
      <c r="O21" s="4" t="s">
        <v>98</v>
      </c>
      <c r="P21" s="5">
        <v>45999</v>
      </c>
      <c r="Q21" s="5">
        <v>46000</v>
      </c>
      <c r="R21" s="7">
        <v>4703.09</v>
      </c>
      <c r="S21" s="7">
        <v>4703.09</v>
      </c>
      <c r="T21" s="4" t="s">
        <v>53</v>
      </c>
      <c r="U21" s="6">
        <v>1</v>
      </c>
      <c r="V21" s="4" t="s">
        <v>54</v>
      </c>
      <c r="W21" s="4" t="s">
        <v>42</v>
      </c>
      <c r="X21" s="4" t="s">
        <v>42</v>
      </c>
      <c r="Y21" s="5">
        <v>46022</v>
      </c>
      <c r="Z21" s="4" t="s">
        <v>43</v>
      </c>
      <c r="AA21" s="4" t="s">
        <v>44</v>
      </c>
      <c r="AB21" s="4" t="s">
        <v>42</v>
      </c>
    </row>
    <row r="22">
      <c r="A22" s="3" t="str">
        <f>HYPERLINK("https://prozorro.gov.ua/uk/tender/UA-2025-12-12-014298-a/","UA-2025-12-12-014298-a")</f>
        <v>UA-2025-12-12-014298-a</v>
      </c>
      <c r="B22" s="3" t="str">
        <f>HYPERLINK("https://smarttender.biz/publichni-zakupivli-prozorro-dogovory/26307383/","UA-2025-12-12-014298-a-a1")</f>
        <v>UA-2025-12-12-014298-a-a1</v>
      </c>
      <c r="C22" s="4" t="s">
        <v>117</v>
      </c>
      <c r="D22" s="4" t="s">
        <v>30</v>
      </c>
      <c r="E22" s="5">
        <v>46000</v>
      </c>
      <c r="F22" s="5">
        <v>46022</v>
      </c>
      <c r="G22" s="4" t="s">
        <v>118</v>
      </c>
      <c r="H22" s="4" t="s">
        <v>32</v>
      </c>
      <c r="I22" s="4" t="s">
        <v>33</v>
      </c>
      <c r="J22" s="4" t="s">
        <v>34</v>
      </c>
      <c r="K22" s="4" t="s">
        <v>35</v>
      </c>
      <c r="L22" s="4" t="s">
        <v>36</v>
      </c>
      <c r="M22" s="4" t="s">
        <v>37</v>
      </c>
      <c r="N22" s="4" t="s">
        <v>84</v>
      </c>
      <c r="O22" s="4" t="s">
        <v>85</v>
      </c>
      <c r="P22" s="5">
        <v>46000</v>
      </c>
      <c r="Q22" s="5">
        <v>46003</v>
      </c>
      <c r="R22" s="6">
        <v>21000</v>
      </c>
      <c r="S22" s="6">
        <v>21000</v>
      </c>
      <c r="T22" s="4" t="s">
        <v>86</v>
      </c>
      <c r="U22" s="6">
        <v>1</v>
      </c>
      <c r="V22" s="4" t="s">
        <v>54</v>
      </c>
      <c r="W22" s="4" t="s">
        <v>42</v>
      </c>
      <c r="X22" s="4" t="s">
        <v>42</v>
      </c>
      <c r="Y22" s="5">
        <v>46022</v>
      </c>
      <c r="Z22" s="4" t="s">
        <v>43</v>
      </c>
      <c r="AA22" s="4" t="s">
        <v>44</v>
      </c>
      <c r="AB22" s="4" t="s">
        <v>42</v>
      </c>
    </row>
    <row r="23">
      <c r="A23" s="3" t="str">
        <f>HYPERLINK("https://prozorro.gov.ua/uk/tender/UA-2025-12-12-014428-a/","UA-2025-12-12-014428-a")</f>
        <v>UA-2025-12-12-014428-a</v>
      </c>
      <c r="B23" s="3" t="str">
        <f>HYPERLINK("https://smarttender.biz/publichni-zakupivli-prozorro-dogovory/26307486/","UA-2025-12-12-014428-a-c1")</f>
        <v>UA-2025-12-12-014428-a-c1</v>
      </c>
      <c r="C23" s="4" t="s">
        <v>119</v>
      </c>
      <c r="D23" s="4" t="s">
        <v>30</v>
      </c>
      <c r="E23" s="5">
        <v>46001</v>
      </c>
      <c r="F23" s="5">
        <v>46022</v>
      </c>
      <c r="G23" s="4" t="s">
        <v>120</v>
      </c>
      <c r="H23" s="4" t="s">
        <v>32</v>
      </c>
      <c r="I23" s="4" t="s">
        <v>33</v>
      </c>
      <c r="J23" s="4" t="s">
        <v>34</v>
      </c>
      <c r="K23" s="4" t="s">
        <v>35</v>
      </c>
      <c r="L23" s="4" t="s">
        <v>36</v>
      </c>
      <c r="M23" s="4" t="s">
        <v>37</v>
      </c>
      <c r="N23" s="4" t="s">
        <v>92</v>
      </c>
      <c r="O23" s="4" t="s">
        <v>93</v>
      </c>
      <c r="P23" s="5">
        <v>46001</v>
      </c>
      <c r="Q23" s="5">
        <v>46003</v>
      </c>
      <c r="R23" s="7">
        <v>39152.16</v>
      </c>
      <c r="S23" s="7">
        <v>39152.16</v>
      </c>
      <c r="T23" s="4" t="s">
        <v>94</v>
      </c>
      <c r="U23" s="4"/>
      <c r="V23" s="4" t="s">
        <v>41</v>
      </c>
      <c r="W23" s="4" t="s">
        <v>42</v>
      </c>
      <c r="X23" s="4" t="s">
        <v>42</v>
      </c>
      <c r="Y23" s="5">
        <v>46022</v>
      </c>
      <c r="Z23" s="4" t="s">
        <v>43</v>
      </c>
      <c r="AA23" s="4" t="s">
        <v>44</v>
      </c>
      <c r="AB23" s="4" t="s">
        <v>42</v>
      </c>
    </row>
    <row r="24">
      <c r="A24" s="3" t="str">
        <f>HYPERLINK("https://prozorro.gov.ua/uk/tender/UA-2025-12-12-014537-a/","UA-2025-12-12-014537-a")</f>
        <v>UA-2025-12-12-014537-a</v>
      </c>
      <c r="B24" s="3" t="str">
        <f>HYPERLINK("https://smarttender.biz/publichni-zakupivli-prozorro-dogovory/26307584/","UA-2025-12-12-014537-a-b1")</f>
        <v>UA-2025-12-12-014537-a-b1</v>
      </c>
      <c r="C24" s="4" t="s">
        <v>121</v>
      </c>
      <c r="D24" s="4" t="s">
        <v>30</v>
      </c>
      <c r="E24" s="5">
        <v>46001</v>
      </c>
      <c r="F24" s="5">
        <v>46022</v>
      </c>
      <c r="G24" s="4" t="s">
        <v>122</v>
      </c>
      <c r="H24" s="4" t="s">
        <v>32</v>
      </c>
      <c r="I24" s="4" t="s">
        <v>33</v>
      </c>
      <c r="J24" s="4" t="s">
        <v>34</v>
      </c>
      <c r="K24" s="4" t="s">
        <v>35</v>
      </c>
      <c r="L24" s="4" t="s">
        <v>36</v>
      </c>
      <c r="M24" s="4" t="s">
        <v>37</v>
      </c>
      <c r="N24" s="4" t="s">
        <v>123</v>
      </c>
      <c r="O24" s="4" t="s">
        <v>124</v>
      </c>
      <c r="P24" s="5">
        <v>46001</v>
      </c>
      <c r="Q24" s="5">
        <v>46003</v>
      </c>
      <c r="R24" s="6">
        <v>28470</v>
      </c>
      <c r="S24" s="6">
        <v>28470</v>
      </c>
      <c r="T24" s="4" t="s">
        <v>125</v>
      </c>
      <c r="U24" s="4"/>
      <c r="V24" s="4" t="s">
        <v>41</v>
      </c>
      <c r="W24" s="4" t="s">
        <v>42</v>
      </c>
      <c r="X24" s="4" t="s">
        <v>42</v>
      </c>
      <c r="Y24" s="5">
        <v>46022</v>
      </c>
      <c r="Z24" s="4" t="s">
        <v>43</v>
      </c>
      <c r="AA24" s="4" t="s">
        <v>44</v>
      </c>
      <c r="AB24" s="4" t="s">
        <v>42</v>
      </c>
    </row>
    <row r="25">
      <c r="A25" s="3" t="str">
        <f>HYPERLINK("https://prozorro.gov.ua/uk/tender/UA-2025-12-18-000981-a/","UA-2025-12-18-000981-a")</f>
        <v>UA-2025-12-18-000981-a</v>
      </c>
      <c r="B25" s="3" t="str">
        <f>HYPERLINK("https://smarttender.biz/publichni-zakupivli-prozorro-dogovory/26395248/","UA-2025-12-18-000981-a-c1")</f>
        <v>UA-2025-12-18-000981-a-c1</v>
      </c>
      <c r="C25" s="4" t="s">
        <v>126</v>
      </c>
      <c r="D25" s="4" t="s">
        <v>30</v>
      </c>
      <c r="E25" s="5">
        <v>46003</v>
      </c>
      <c r="F25" s="5">
        <v>46022</v>
      </c>
      <c r="G25" s="4" t="s">
        <v>127</v>
      </c>
      <c r="H25" s="4" t="s">
        <v>32</v>
      </c>
      <c r="I25" s="4" t="s">
        <v>33</v>
      </c>
      <c r="J25" s="4" t="s">
        <v>34</v>
      </c>
      <c r="K25" s="4" t="s">
        <v>35</v>
      </c>
      <c r="L25" s="4" t="s">
        <v>36</v>
      </c>
      <c r="M25" s="4" t="s">
        <v>37</v>
      </c>
      <c r="N25" s="4" t="s">
        <v>128</v>
      </c>
      <c r="O25" s="4" t="s">
        <v>129</v>
      </c>
      <c r="P25" s="5">
        <v>46003</v>
      </c>
      <c r="Q25" s="5">
        <v>46009</v>
      </c>
      <c r="R25" s="7">
        <v>1013.5</v>
      </c>
      <c r="S25" s="7">
        <v>1013.5</v>
      </c>
      <c r="T25" s="4" t="s">
        <v>130</v>
      </c>
      <c r="U25" s="4"/>
      <c r="V25" s="4" t="s">
        <v>131</v>
      </c>
      <c r="W25" s="4" t="s">
        <v>42</v>
      </c>
      <c r="X25" s="4" t="s">
        <v>42</v>
      </c>
      <c r="Y25" s="5">
        <v>46022</v>
      </c>
      <c r="Z25" s="4" t="s">
        <v>43</v>
      </c>
      <c r="AA25" s="4" t="s">
        <v>44</v>
      </c>
      <c r="AB25" s="4" t="s">
        <v>42</v>
      </c>
    </row>
    <row r="26">
      <c r="A26" s="3" t="str">
        <f>HYPERLINK("https://prozorro.gov.ua/uk/tender/UA-2025-12-18-001101-a/","UA-2025-12-18-001101-a")</f>
        <v>UA-2025-12-18-001101-a</v>
      </c>
      <c r="B26" s="3" t="str">
        <f>HYPERLINK("https://smarttender.biz/publichni-zakupivli-prozorro-dogovory/26395434/","UA-2025-12-18-001101-a-c1")</f>
        <v>UA-2025-12-18-001101-a-c1</v>
      </c>
      <c r="C26" s="4" t="s">
        <v>132</v>
      </c>
      <c r="D26" s="4" t="s">
        <v>30</v>
      </c>
      <c r="E26" s="5">
        <v>46006</v>
      </c>
      <c r="F26" s="5">
        <v>46022</v>
      </c>
      <c r="G26" s="4" t="s">
        <v>133</v>
      </c>
      <c r="H26" s="4" t="s">
        <v>32</v>
      </c>
      <c r="I26" s="4" t="s">
        <v>33</v>
      </c>
      <c r="J26" s="4" t="s">
        <v>34</v>
      </c>
      <c r="K26" s="4" t="s">
        <v>35</v>
      </c>
      <c r="L26" s="4" t="s">
        <v>36</v>
      </c>
      <c r="M26" s="4" t="s">
        <v>37</v>
      </c>
      <c r="N26" s="4" t="s">
        <v>134</v>
      </c>
      <c r="O26" s="4" t="s">
        <v>135</v>
      </c>
      <c r="P26" s="5">
        <v>46006</v>
      </c>
      <c r="Q26" s="5">
        <v>46009</v>
      </c>
      <c r="R26" s="7">
        <v>10316.5</v>
      </c>
      <c r="S26" s="7">
        <v>10316.5</v>
      </c>
      <c r="T26" s="4" t="s">
        <v>136</v>
      </c>
      <c r="U26" s="4"/>
      <c r="V26" s="4" t="s">
        <v>42</v>
      </c>
      <c r="W26" s="4" t="s">
        <v>42</v>
      </c>
      <c r="X26" s="4" t="s">
        <v>42</v>
      </c>
      <c r="Y26" s="5">
        <v>46022</v>
      </c>
      <c r="Z26" s="4" t="s">
        <v>43</v>
      </c>
      <c r="AA26" s="4" t="s">
        <v>44</v>
      </c>
      <c r="AB26" s="4" t="s">
        <v>42</v>
      </c>
    </row>
    <row r="27">
      <c r="A27" s="3" t="str">
        <f>HYPERLINK("https://prozorro.gov.ua/uk/tender/UA-2025-12-18-001155-a/","UA-2025-12-18-001155-a")</f>
        <v>UA-2025-12-18-001155-a</v>
      </c>
      <c r="B27" s="3" t="str">
        <f>HYPERLINK("https://smarttender.biz/publichni-zakupivli-prozorro-dogovory/26395479/","UA-2025-12-18-001155-a-a1")</f>
        <v>UA-2025-12-18-001155-a-a1</v>
      </c>
      <c r="C27" s="4" t="s">
        <v>137</v>
      </c>
      <c r="D27" s="4" t="s">
        <v>30</v>
      </c>
      <c r="E27" s="5">
        <v>46009</v>
      </c>
      <c r="F27" s="5">
        <v>46022</v>
      </c>
      <c r="G27" s="4" t="s">
        <v>138</v>
      </c>
      <c r="H27" s="4" t="s">
        <v>32</v>
      </c>
      <c r="I27" s="4" t="s">
        <v>33</v>
      </c>
      <c r="J27" s="4" t="s">
        <v>34</v>
      </c>
      <c r="K27" s="4" t="s">
        <v>35</v>
      </c>
      <c r="L27" s="4" t="s">
        <v>36</v>
      </c>
      <c r="M27" s="4" t="s">
        <v>37</v>
      </c>
      <c r="N27" s="4" t="s">
        <v>123</v>
      </c>
      <c r="O27" s="4" t="s">
        <v>124</v>
      </c>
      <c r="P27" s="5">
        <v>46009</v>
      </c>
      <c r="Q27" s="5">
        <v>46009</v>
      </c>
      <c r="R27" s="6">
        <v>11840</v>
      </c>
      <c r="S27" s="6">
        <v>11840</v>
      </c>
      <c r="T27" s="4" t="s">
        <v>40</v>
      </c>
      <c r="U27" s="6">
        <v>37</v>
      </c>
      <c r="V27" s="4" t="s">
        <v>41</v>
      </c>
      <c r="W27" s="4" t="s">
        <v>42</v>
      </c>
      <c r="X27" s="4" t="s">
        <v>42</v>
      </c>
      <c r="Y27" s="5">
        <v>46022</v>
      </c>
      <c r="Z27" s="4" t="s">
        <v>43</v>
      </c>
      <c r="AA27" s="4" t="s">
        <v>44</v>
      </c>
      <c r="AB27" s="4" t="s">
        <v>42</v>
      </c>
    </row>
    <row r="28">
      <c r="A28" s="3" t="str">
        <f>HYPERLINK("https://prozorro.gov.ua/uk/tender/UA-2025-12-22-009532-a/","UA-2025-12-22-009532-a")</f>
        <v>UA-2025-12-22-009532-a</v>
      </c>
      <c r="B28" s="3" t="str">
        <f>HYPERLINK("https://smarttender.biz/publichni-zakupivli-prozorro-dogovory/26461111/","UA-2025-12-22-009532-a-b1")</f>
        <v>UA-2025-12-22-009532-a-b1</v>
      </c>
      <c r="C28" s="4" t="s">
        <v>139</v>
      </c>
      <c r="D28" s="4" t="s">
        <v>30</v>
      </c>
      <c r="E28" s="5">
        <v>45978</v>
      </c>
      <c r="F28" s="5">
        <v>46022</v>
      </c>
      <c r="G28" s="4" t="s">
        <v>140</v>
      </c>
      <c r="H28" s="4" t="s">
        <v>32</v>
      </c>
      <c r="I28" s="4" t="s">
        <v>33</v>
      </c>
      <c r="J28" s="4" t="s">
        <v>34</v>
      </c>
      <c r="K28" s="4" t="s">
        <v>35</v>
      </c>
      <c r="L28" s="4" t="s">
        <v>36</v>
      </c>
      <c r="M28" s="4" t="s">
        <v>37</v>
      </c>
      <c r="N28" s="4" t="s">
        <v>57</v>
      </c>
      <c r="O28" s="4" t="s">
        <v>58</v>
      </c>
      <c r="P28" s="5">
        <v>45978</v>
      </c>
      <c r="Q28" s="5">
        <v>46013</v>
      </c>
      <c r="R28" s="6">
        <v>27626</v>
      </c>
      <c r="S28" s="6">
        <v>27626</v>
      </c>
      <c r="T28" s="4" t="s">
        <v>89</v>
      </c>
      <c r="U28" s="6">
        <v>100</v>
      </c>
      <c r="V28" s="4" t="s">
        <v>41</v>
      </c>
      <c r="W28" s="4" t="s">
        <v>42</v>
      </c>
      <c r="X28" s="4" t="s">
        <v>42</v>
      </c>
      <c r="Y28" s="5">
        <v>46022</v>
      </c>
      <c r="Z28" s="4" t="s">
        <v>43</v>
      </c>
      <c r="AA28" s="4" t="s">
        <v>44</v>
      </c>
      <c r="AB28" s="4" t="s">
        <v>42</v>
      </c>
    </row>
    <row r="29">
      <c r="A29" s="3" t="str">
        <f>HYPERLINK("https://prozorro.gov.ua/uk/tender/UA-2025-12-29-010870-a/","UA-2025-12-29-010870-a")</f>
        <v>UA-2025-12-29-010870-a</v>
      </c>
      <c r="B29" s="3" t="str">
        <f>HYPERLINK("https://smarttender.biz/publichni-zakupivli-prozorro-dogovory/26570666/","UA-2025-12-29-010870-a-c1")</f>
        <v>UA-2025-12-29-010870-a-c1</v>
      </c>
      <c r="C29" s="4" t="s">
        <v>141</v>
      </c>
      <c r="D29" s="4" t="s">
        <v>30</v>
      </c>
      <c r="E29" s="5">
        <v>46014</v>
      </c>
      <c r="F29" s="5">
        <v>46022</v>
      </c>
      <c r="G29" s="4" t="s">
        <v>142</v>
      </c>
      <c r="H29" s="4" t="s">
        <v>32</v>
      </c>
      <c r="I29" s="4" t="s">
        <v>33</v>
      </c>
      <c r="J29" s="4" t="s">
        <v>34</v>
      </c>
      <c r="K29" s="4" t="s">
        <v>35</v>
      </c>
      <c r="L29" s="4" t="s">
        <v>36</v>
      </c>
      <c r="M29" s="4" t="s">
        <v>37</v>
      </c>
      <c r="N29" s="4" t="s">
        <v>47</v>
      </c>
      <c r="O29" s="4" t="s">
        <v>48</v>
      </c>
      <c r="P29" s="5">
        <v>46014</v>
      </c>
      <c r="Q29" s="5">
        <v>46020</v>
      </c>
      <c r="R29" s="6">
        <v>6600</v>
      </c>
      <c r="S29" s="6">
        <v>6600</v>
      </c>
      <c r="T29" s="4" t="s">
        <v>40</v>
      </c>
      <c r="U29" s="6">
        <v>3</v>
      </c>
      <c r="V29" s="4" t="s">
        <v>41</v>
      </c>
      <c r="W29" s="4" t="s">
        <v>42</v>
      </c>
      <c r="X29" s="4" t="s">
        <v>42</v>
      </c>
      <c r="Y29" s="5">
        <v>46022</v>
      </c>
      <c r="Z29" s="4" t="s">
        <v>43</v>
      </c>
      <c r="AA29" s="4" t="s">
        <v>44</v>
      </c>
      <c r="AB29" s="4" t="s">
        <v>42</v>
      </c>
    </row>
    <row r="30">
      <c r="A30" s="3" t="str">
        <f>HYPERLINK("https://prozorro.gov.ua/uk/tender/UA-2025-12-29-010891-a/","UA-2025-12-29-010891-a")</f>
        <v>UA-2025-12-29-010891-a</v>
      </c>
      <c r="B30" s="3" t="str">
        <f>HYPERLINK("https://smarttender.biz/publichni-zakupivli-prozorro-dogovory/26570669/","UA-2025-12-29-010891-a-a1")</f>
        <v>UA-2025-12-29-010891-a-a1</v>
      </c>
      <c r="C30" s="4" t="s">
        <v>143</v>
      </c>
      <c r="D30" s="4" t="s">
        <v>30</v>
      </c>
      <c r="E30" s="5">
        <v>46014</v>
      </c>
      <c r="F30" s="5">
        <v>46022</v>
      </c>
      <c r="G30" s="4" t="s">
        <v>116</v>
      </c>
      <c r="H30" s="4" t="s">
        <v>32</v>
      </c>
      <c r="I30" s="4" t="s">
        <v>33</v>
      </c>
      <c r="J30" s="4" t="s">
        <v>34</v>
      </c>
      <c r="K30" s="4" t="s">
        <v>35</v>
      </c>
      <c r="L30" s="4" t="s">
        <v>36</v>
      </c>
      <c r="M30" s="4" t="s">
        <v>37</v>
      </c>
      <c r="N30" s="4" t="s">
        <v>97</v>
      </c>
      <c r="O30" s="4" t="s">
        <v>98</v>
      </c>
      <c r="P30" s="5">
        <v>46014</v>
      </c>
      <c r="Q30" s="5">
        <v>46020</v>
      </c>
      <c r="R30" s="6">
        <v>30000</v>
      </c>
      <c r="S30" s="6">
        <v>30000</v>
      </c>
      <c r="T30" s="4" t="s">
        <v>53</v>
      </c>
      <c r="U30" s="6">
        <v>1</v>
      </c>
      <c r="V30" s="4" t="s">
        <v>41</v>
      </c>
      <c r="W30" s="4" t="s">
        <v>42</v>
      </c>
      <c r="X30" s="4" t="s">
        <v>42</v>
      </c>
      <c r="Y30" s="5">
        <v>46022</v>
      </c>
      <c r="Z30" s="4" t="s">
        <v>43</v>
      </c>
      <c r="AA30" s="4" t="s">
        <v>44</v>
      </c>
      <c r="AB30" s="4" t="s">
        <v>42</v>
      </c>
    </row>
    <row r="31">
      <c r="A31" s="3" t="str">
        <f>HYPERLINK("https://prozorro.gov.ua/uk/tender/UA-2025-12-29-010915-a/","UA-2025-12-29-010915-a")</f>
        <v>UA-2025-12-29-010915-a</v>
      </c>
      <c r="B31" s="3" t="str">
        <f>HYPERLINK("https://smarttender.biz/publichni-zakupivli-prozorro-dogovory/26570736/","UA-2025-12-29-010915-a-c1")</f>
        <v>UA-2025-12-29-010915-a-c1</v>
      </c>
      <c r="C31" s="4" t="s">
        <v>144</v>
      </c>
      <c r="D31" s="4" t="s">
        <v>30</v>
      </c>
      <c r="E31" s="5">
        <v>46014</v>
      </c>
      <c r="F31" s="5">
        <v>46022</v>
      </c>
      <c r="G31" s="4" t="s">
        <v>103</v>
      </c>
      <c r="H31" s="4" t="s">
        <v>32</v>
      </c>
      <c r="I31" s="4" t="s">
        <v>33</v>
      </c>
      <c r="J31" s="4" t="s">
        <v>34</v>
      </c>
      <c r="K31" s="4" t="s">
        <v>35</v>
      </c>
      <c r="L31" s="4" t="s">
        <v>36</v>
      </c>
      <c r="M31" s="4" t="s">
        <v>37</v>
      </c>
      <c r="N31" s="4" t="s">
        <v>145</v>
      </c>
      <c r="O31" s="4" t="s">
        <v>146</v>
      </c>
      <c r="P31" s="5">
        <v>46014</v>
      </c>
      <c r="Q31" s="5">
        <v>46020</v>
      </c>
      <c r="R31" s="6">
        <v>32940</v>
      </c>
      <c r="S31" s="6">
        <v>32940</v>
      </c>
      <c r="T31" s="4" t="s">
        <v>106</v>
      </c>
      <c r="U31" s="6">
        <v>206</v>
      </c>
      <c r="V31" s="4" t="s">
        <v>147</v>
      </c>
      <c r="W31" s="4" t="s">
        <v>42</v>
      </c>
      <c r="X31" s="4" t="s">
        <v>42</v>
      </c>
      <c r="Y31" s="5">
        <v>46022</v>
      </c>
      <c r="Z31" s="4" t="s">
        <v>43</v>
      </c>
      <c r="AA31" s="4" t="s">
        <v>44</v>
      </c>
      <c r="AB31" s="4" t="s">
        <v>42</v>
      </c>
    </row>
    <row r="32">
      <c r="A32" s="3" t="str">
        <f>HYPERLINK("https://prozorro.gov.ua/uk/tender/UA-2026-01-29-016647-a/","UA-2026-01-29-016647-a")</f>
        <v>UA-2026-01-29-016647-a</v>
      </c>
      <c r="B32" s="3" t="str">
        <f>HYPERLINK("https://smarttender.biz/publichni-zakupivli-prozorro-dogovory/26879994/","UA-2026-01-29-016647-a-a1")</f>
        <v>UA-2026-01-29-016647-a-a1</v>
      </c>
      <c r="C32" s="4" t="s">
        <v>148</v>
      </c>
      <c r="D32" s="4" t="s">
        <v>30</v>
      </c>
      <c r="E32" s="5">
        <v>46013</v>
      </c>
      <c r="F32" s="5">
        <v>46022</v>
      </c>
      <c r="G32" s="4" t="s">
        <v>149</v>
      </c>
      <c r="H32" s="4" t="s">
        <v>32</v>
      </c>
      <c r="I32" s="4" t="s">
        <v>33</v>
      </c>
      <c r="J32" s="4" t="s">
        <v>34</v>
      </c>
      <c r="K32" s="4" t="s">
        <v>35</v>
      </c>
      <c r="L32" s="4" t="s">
        <v>36</v>
      </c>
      <c r="M32" s="4" t="s">
        <v>37</v>
      </c>
      <c r="N32" s="4" t="s">
        <v>150</v>
      </c>
      <c r="O32" s="4" t="s">
        <v>151</v>
      </c>
      <c r="P32" s="5">
        <v>46013</v>
      </c>
      <c r="Q32" s="5">
        <v>46051</v>
      </c>
      <c r="R32" s="6">
        <v>46656</v>
      </c>
      <c r="S32" s="6">
        <v>46656</v>
      </c>
      <c r="T32" s="4" t="s">
        <v>76</v>
      </c>
      <c r="U32" s="6">
        <v>1</v>
      </c>
      <c r="V32" s="4" t="s">
        <v>54</v>
      </c>
      <c r="W32" s="4" t="s">
        <v>42</v>
      </c>
      <c r="X32" s="4" t="s">
        <v>42</v>
      </c>
      <c r="Y32" s="5">
        <v>46022</v>
      </c>
      <c r="Z32" s="4" t="s">
        <v>43</v>
      </c>
      <c r="AA32" s="4" t="s">
        <v>44</v>
      </c>
      <c r="AB32" s="4" t="s">
        <v>42</v>
      </c>
    </row>
  </sheetData>
  <autoFilter ref="A2:AB2"/>
  <mergeCells>
    <mergeCell ref="A1:AB1"/>
  </mergeCells>
  <headerFooter/>
</worksheet>
</file>